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601" activeTab="5"/>
  </bookViews>
  <sheets>
    <sheet name="Норматив на услугу" sheetId="4" r:id="rId1"/>
    <sheet name="ФОТ АУП,МОП,УВП" sheetId="7" r:id="rId2"/>
    <sheet name="МТО" sheetId="2" r:id="rId3"/>
    <sheet name="КУ" sheetId="3" r:id="rId4"/>
    <sheet name="Затраты на содержание имущества" sheetId="5" r:id="rId5"/>
    <sheet name="Итого затраты" sheetId="6" r:id="rId6"/>
    <sheet name="Смета" sheetId="1" r:id="rId7"/>
  </sheets>
  <calcPr calcId="114210"/>
</workbook>
</file>

<file path=xl/calcChain.xml><?xml version="1.0" encoding="utf-8"?>
<calcChain xmlns="http://schemas.openxmlformats.org/spreadsheetml/2006/main">
  <c r="E5" i="5"/>
  <c r="I27" i="7"/>
  <c r="D15"/>
  <c r="I17"/>
  <c r="H17"/>
  <c r="D18"/>
  <c r="C16" i="2"/>
  <c r="H27" i="7"/>
  <c r="J27"/>
  <c r="J30"/>
  <c r="J16"/>
  <c r="I4"/>
  <c r="J4"/>
  <c r="C11" i="3"/>
  <c r="C8"/>
  <c r="C15"/>
  <c r="J7" i="7"/>
  <c r="J8"/>
  <c r="J10"/>
  <c r="C19" i="2"/>
  <c r="C15"/>
  <c r="C14"/>
  <c r="C8"/>
  <c r="C7"/>
  <c r="C14" i="4"/>
  <c r="C24"/>
  <c r="C20"/>
  <c r="C16"/>
  <c r="C5" i="6"/>
  <c r="C17" i="4"/>
  <c r="C41"/>
  <c r="C39"/>
  <c r="C43"/>
  <c r="B24"/>
  <c r="C46"/>
  <c r="C49"/>
  <c r="D18" i="1"/>
  <c r="D5" i="6"/>
  <c r="F7"/>
  <c r="J19" i="7"/>
  <c r="J22"/>
  <c r="B20" i="4"/>
  <c r="B28"/>
  <c r="C28"/>
  <c r="B16"/>
  <c r="C21"/>
  <c r="C25"/>
  <c r="C29"/>
  <c r="B29"/>
  <c r="B25"/>
  <c r="B21"/>
  <c r="B33"/>
  <c r="B17"/>
  <c r="B33" i="7"/>
  <c r="B35"/>
  <c r="C32" i="4"/>
  <c r="C35"/>
  <c r="C33"/>
  <c r="C36"/>
  <c r="B32"/>
  <c r="B39"/>
  <c r="B41"/>
  <c r="B46"/>
  <c r="B49"/>
  <c r="B43"/>
</calcChain>
</file>

<file path=xl/comments1.xml><?xml version="1.0" encoding="utf-8"?>
<comments xmlns="http://schemas.openxmlformats.org/spreadsheetml/2006/main">
  <authors>
    <author>Автор</author>
  </authors>
  <commentList>
    <comment ref="J8" authorId="0">
      <text>
        <r>
          <rPr>
            <b/>
            <sz val="8"/>
            <color indexed="81"/>
            <rFont val="Tahoma"/>
            <family val="2"/>
            <charset val="204"/>
          </rPr>
          <t>Добавлена разница между штатным расписанием и сметой (1 116 руб.)</t>
        </r>
      </text>
    </comment>
  </commentList>
</comments>
</file>

<file path=xl/sharedStrings.xml><?xml version="1.0" encoding="utf-8"?>
<sst xmlns="http://schemas.openxmlformats.org/spreadsheetml/2006/main" count="263" uniqueCount="213">
  <si>
    <t>Поставщик</t>
  </si>
  <si>
    <t>Сумма</t>
  </si>
  <si>
    <t>211 Оплата труда гражданских служащих</t>
  </si>
  <si>
    <t>Сотрудники АУП,МОП:</t>
  </si>
  <si>
    <t>Педагогические работники</t>
  </si>
  <si>
    <t>Отпускние педагогическим работникам</t>
  </si>
  <si>
    <t xml:space="preserve">Преподаватели </t>
  </si>
  <si>
    <t>Отпускние преподавателям</t>
  </si>
  <si>
    <t>212 Прочие выплаты</t>
  </si>
  <si>
    <t>Компенсация на приобретение метод. литерат.</t>
  </si>
  <si>
    <t>Суточные при слуебной командовке</t>
  </si>
  <si>
    <t>213 Начисления на фонд заработной платы 34,2%</t>
  </si>
  <si>
    <t xml:space="preserve">221 Услуги связи </t>
  </si>
  <si>
    <t xml:space="preserve">Абонентская плата за телефоны </t>
  </si>
  <si>
    <t>ОАО"Дальсвязь"</t>
  </si>
  <si>
    <t>222 Транспортные услуги</t>
  </si>
  <si>
    <t>Проезд при служебных командировка</t>
  </si>
  <si>
    <t>223 Коммунальные услуги</t>
  </si>
  <si>
    <t>Оплата отопления и технологических нужд</t>
  </si>
  <si>
    <t>Оплата потребления электроэнергии</t>
  </si>
  <si>
    <t>Филиал ОАО "ДЭК" Амурэнергосбыт</t>
  </si>
  <si>
    <t xml:space="preserve">225 Услуги по содержанию имущества                                                               </t>
  </si>
  <si>
    <t xml:space="preserve">Вывоз ТБО </t>
  </si>
  <si>
    <t>Дератизация</t>
  </si>
  <si>
    <t>ООО"Город.дезинф.станция"</t>
  </si>
  <si>
    <t>Аварийные работы</t>
  </si>
  <si>
    <t>226 Прочие услуги</t>
  </si>
  <si>
    <t>290 Прочие расходы</t>
  </si>
  <si>
    <t>310 Увеличение стоимости основных средств</t>
  </si>
  <si>
    <t>340 Увеличение стоимости материальных запасов</t>
  </si>
  <si>
    <t>Бумага</t>
  </si>
  <si>
    <t>Канцелярские товары</t>
  </si>
  <si>
    <t>ГСМ</t>
  </si>
  <si>
    <r>
      <t xml:space="preserve"> </t>
    </r>
    <r>
      <rPr>
        <b/>
        <sz val="12"/>
        <rFont val="Times New Roman"/>
        <family val="1"/>
        <charset val="204"/>
      </rPr>
      <t xml:space="preserve">ИТОГО                                                  </t>
    </r>
  </si>
  <si>
    <t>Наименование показателя</t>
  </si>
  <si>
    <t>Период обучения</t>
  </si>
  <si>
    <t>Средняя заработная плата с начислениями, руб</t>
  </si>
  <si>
    <t>Коэффициент увеличения оклада за выслугу лет (за стаж)</t>
  </si>
  <si>
    <t>Региональный и дальневосточный коэффициент</t>
  </si>
  <si>
    <t>Количество месяцев, мес</t>
  </si>
  <si>
    <t>Наполняемость группы при теоретическом и практическом (деление  на подгруппы) обучении, чел</t>
  </si>
  <si>
    <t>Затраты на оплату труда АУП, МОП, УВП</t>
  </si>
  <si>
    <t>Затраты на оплату труда основного (педагогического) персонала</t>
  </si>
  <si>
    <t xml:space="preserve">Наименование расходов </t>
  </si>
  <si>
    <t>КОСГУ</t>
  </si>
  <si>
    <t>Объем финансового обеспечения, руб</t>
  </si>
  <si>
    <t>Командировочные расходы</t>
  </si>
  <si>
    <t>Проезд при служебных командировках</t>
  </si>
  <si>
    <t>Коэффициент на командировочные расходы</t>
  </si>
  <si>
    <t>ФОТ (с начислениями на оплату труда)  основного (педагогического) персонала с учетом резервного фонда, руб</t>
  </si>
  <si>
    <t>210+213</t>
  </si>
  <si>
    <t>Затраты на приобретение методической литературы</t>
  </si>
  <si>
    <t>Коэффициент на метод. литературу</t>
  </si>
  <si>
    <t>Нормативные затраты на приобретение методической литературы</t>
  </si>
  <si>
    <t>ИТОГО нормативные затраты на оказание услуги, руб./год 2011 г.</t>
  </si>
  <si>
    <t>Виды коммунальных расходов</t>
  </si>
  <si>
    <t>Итого</t>
  </si>
  <si>
    <t>Наименование расходов</t>
  </si>
  <si>
    <t>Ассигнования</t>
  </si>
  <si>
    <t xml:space="preserve"> Затраты на услуги связи </t>
  </si>
  <si>
    <t xml:space="preserve">Итого затраты на услуги связи </t>
  </si>
  <si>
    <t xml:space="preserve">Затраты на коммунальные услуги </t>
  </si>
  <si>
    <t>Итого затраты на коммунальные услуги</t>
  </si>
  <si>
    <t>Оплата теплоэнергии</t>
  </si>
  <si>
    <t>Оплата электроэнергии</t>
  </si>
  <si>
    <t>Оплата водоснабжения</t>
  </si>
  <si>
    <t>Оплата водоотведения</t>
  </si>
  <si>
    <t xml:space="preserve">Итого затраты на содержание имущества </t>
  </si>
  <si>
    <t>Вывоз ТБО</t>
  </si>
  <si>
    <t>Обслуживание пожарной сигнализации</t>
  </si>
  <si>
    <t>Затраты на уплату налогов</t>
  </si>
  <si>
    <t>Нормативные затраты на оказание государственной услуги, руб</t>
  </si>
  <si>
    <t>Объем финансового обеспечения государственной услуги, руб</t>
  </si>
  <si>
    <t>Объем финансового обеспечения на содержание имущества, руб</t>
  </si>
  <si>
    <t>Младшие классы</t>
  </si>
  <si>
    <t>Старшие классы</t>
  </si>
  <si>
    <t>теплоэнергия</t>
  </si>
  <si>
    <t>установленный лимит потребления, Гкал.</t>
  </si>
  <si>
    <t>тариф, руб</t>
  </si>
  <si>
    <t>годовые бюджетные ассигнования,руб</t>
  </si>
  <si>
    <t>электроэнергия</t>
  </si>
  <si>
    <t>установленный лимит потребления, кВт.</t>
  </si>
  <si>
    <t>тариф,руб</t>
  </si>
  <si>
    <t>водоснабжение</t>
  </si>
  <si>
    <t>установленный лимит потребления,м.куб.</t>
  </si>
  <si>
    <t>водоотведение</t>
  </si>
  <si>
    <t>Наименование должности</t>
  </si>
  <si>
    <t>ФОНД ОПЛАТЫ ТРУДА АДМИНИСТРАТИВНО-УПРАВЛЕНЧЕСКОГО ПЕРСОНАЛА</t>
  </si>
  <si>
    <t>Кол-во единиц</t>
  </si>
  <si>
    <t>Должностной оклад на единицу численности</t>
  </si>
  <si>
    <t>Должностной оклад</t>
  </si>
  <si>
    <t>Стимулирующая выплата за интенсивность</t>
  </si>
  <si>
    <t>Компенсационные выплаты</t>
  </si>
  <si>
    <t>Итого в месяц</t>
  </si>
  <si>
    <t>ночные  и праздн</t>
  </si>
  <si>
    <t>Заведование кабинетом 15%</t>
  </si>
  <si>
    <t>Надбавка 30%</t>
  </si>
  <si>
    <t>Районный коэффициент 30 %</t>
  </si>
  <si>
    <t>Коэффициент на ФОТ АУП</t>
  </si>
  <si>
    <t>Месячный ФОТ административно-управленческого персонала, руб</t>
  </si>
  <si>
    <t>Годовой ФОТ Административно-управленческого персонала, руб.</t>
  </si>
  <si>
    <t xml:space="preserve">Резервный фонд </t>
  </si>
  <si>
    <t>Месячный ФОТ младшего обслуживающего персонала, руб</t>
  </si>
  <si>
    <t>Годовой ФОТ младшего обслуживающего персонала, руб.</t>
  </si>
  <si>
    <t>Коэффициент на ФОТ МОП</t>
  </si>
  <si>
    <t>Коэффициент на ФОТ УВП</t>
  </si>
  <si>
    <t>Годовой ФОТ учебно-вспомогательного персонала, руб.</t>
  </si>
  <si>
    <t>Коэффициент на суточные при служебной командировке</t>
  </si>
  <si>
    <t>Суточные при служебной командировке</t>
  </si>
  <si>
    <t>Коэффициент на проезд при сулжебных командировках</t>
  </si>
  <si>
    <t>Всего нормативные затраты на командировочные расходы, руб</t>
  </si>
  <si>
    <t>Норматив на суточные при служебной командировке (КОСГУ 212)</t>
  </si>
  <si>
    <t>Коэффициент на проезд при служебных командировках</t>
  </si>
  <si>
    <t>Норматив на на проезд при служебных командировках (КОСГУ 222)</t>
  </si>
  <si>
    <t>Страховые взносы с государственные внебюджетные фонды в 2011 г.</t>
  </si>
  <si>
    <t>Величина норматива на оплату труда основного (педагогического) персонала (КОСГУ 211), руб</t>
  </si>
  <si>
    <t>Величина норматива на начисления на оплату труда основного (педагогического) персонала (КОСГУ 213), руб</t>
  </si>
  <si>
    <t>Величина норматива на оплату труда с начислениями основного (педагогического) персонала (КОСГУ 211 и 213), руб</t>
  </si>
  <si>
    <t>ФОНД ОПЛАТЫ ТРУДА МЛАДШЕГО ОБСЛУЖИВАЮЩЕГО ПЕРСОНАЛА</t>
  </si>
  <si>
    <t>ФОНД ОПЛАТЫ ТРУДА УЧЕБНО-ВСПОМОГАТЕЛЬНОГО ПЕРСОНАЛА</t>
  </si>
  <si>
    <t>Коэффициент на резервный фонд учреждения</t>
  </si>
  <si>
    <t>Величина норматива на оплату труда АУП (КОСГУ 211)</t>
  </si>
  <si>
    <t>Величина норматива на начисления на ФОТ АУП (КОСГУ 213)</t>
  </si>
  <si>
    <t>Величина норматива на оплату труда МОП (КОСГУ 211)</t>
  </si>
  <si>
    <t>Величина норматива на начисления на ФОТ МОП (КОСГУ 213)</t>
  </si>
  <si>
    <t>Величина норматива на оплату труда  УВП (КОСГУ 211)</t>
  </si>
  <si>
    <t>Величина норматива на начисления на ФОТ УВП (КОСГУ 213)</t>
  </si>
  <si>
    <t>Величина норматива на начисления на резервный фонд (КОСГУ 213)</t>
  </si>
  <si>
    <t>Величина норматива на оплату труда (КОСГУ 211)</t>
  </si>
  <si>
    <t>Величина норматива на начисления на оплату труда (КОСГУ 213)</t>
  </si>
  <si>
    <t>Величина норматива на резервный фонд учреждения(КОСГУ 211)</t>
  </si>
  <si>
    <t>Годовой ФОТ основного персонала, непосредственно участвующего в процессе предоставления услуги, руб.</t>
  </si>
  <si>
    <t>Сумма по смете</t>
  </si>
  <si>
    <t>РАСЧЕТ КОЭФФИЦИЕНТА НА ВЕЛИЧИНУ РЕЗЕРВНОГО ФОНДА УЧРЕЖДЕНИЯ</t>
  </si>
  <si>
    <t>Величина фонда оплаты труда учреждения</t>
  </si>
  <si>
    <t>Величина резервного фонда</t>
  </si>
  <si>
    <t>Коэффициент на резервный фонд</t>
  </si>
  <si>
    <t>Организация предоставления дополнительного образования музыкальной направленности</t>
  </si>
  <si>
    <t>ВСЕГО РАСХОДОВ</t>
  </si>
  <si>
    <t>Коэффициент на прочие затраты</t>
  </si>
  <si>
    <t>Прочие затраты, связанные с предоставлением услуги</t>
  </si>
  <si>
    <t>Коэффициент на прочие расходы, связанные с предоставлением услуги</t>
  </si>
  <si>
    <t>Нормативные затраты на прочие расходы, связанные с предоставлением услуги</t>
  </si>
  <si>
    <t>Увеличение стоимости материальных запасов, связанных с предоставлением услуги</t>
  </si>
  <si>
    <t>Коэффициент на увеличение стоимости мат. запасов</t>
  </si>
  <si>
    <t>Нормативные затраты на увеличение стоимости мат. запасов, руб</t>
  </si>
  <si>
    <t>Определение нормативных затрат на материально-техническое обеспечение предоставления услуги</t>
  </si>
  <si>
    <t>Определение затрат на содержание имущества</t>
  </si>
  <si>
    <t>Затраты на содержание особо ценного движимого имущества</t>
  </si>
  <si>
    <t>Затраты на содержание недвижимого имущества</t>
  </si>
  <si>
    <t>Директор</t>
  </si>
  <si>
    <t>Рабочий по обслуживанию здания</t>
  </si>
  <si>
    <t>Сторож</t>
  </si>
  <si>
    <t>Маниторинг пожарной сигнализации</t>
  </si>
  <si>
    <t>23400.0</t>
  </si>
  <si>
    <t>16620.0</t>
  </si>
  <si>
    <t>66760.4</t>
  </si>
  <si>
    <t>225</t>
  </si>
  <si>
    <t>Техобслуживание компьютеров заправка катриджей</t>
  </si>
  <si>
    <t>Налог на имущества</t>
  </si>
  <si>
    <t>30000.0</t>
  </si>
  <si>
    <t>15000.</t>
  </si>
  <si>
    <t>Расшифровка к смете расходов на 2012 год</t>
  </si>
  <si>
    <t>5000.0</t>
  </si>
  <si>
    <t>ООО"Амуртеплосервиз"</t>
  </si>
  <si>
    <t>ООО "Амуртеплосервиз"</t>
  </si>
  <si>
    <t>ООО"Жилсервиз"</t>
  </si>
  <si>
    <t>Аварийные работы  теплотрассы</t>
  </si>
  <si>
    <t>ИП Конталинская</t>
  </si>
  <si>
    <t>15402.0</t>
  </si>
  <si>
    <t>40020.0</t>
  </si>
  <si>
    <t>45000.0</t>
  </si>
  <si>
    <t>г  Благовещенск</t>
  </si>
  <si>
    <t>Проживание в гостинице при поездке в командировке</t>
  </si>
  <si>
    <t>Обслуживание пожарной сигнализации .монитор по пож сигнализации</t>
  </si>
  <si>
    <t>121760.0</t>
  </si>
  <si>
    <t>Канцелярские товары для учебного процесса</t>
  </si>
  <si>
    <t>15000.0</t>
  </si>
  <si>
    <t>26324.8</t>
  </si>
  <si>
    <t>2336635.38</t>
  </si>
  <si>
    <t>Проф тех осмотр сотрудников</t>
  </si>
  <si>
    <t>0.0022</t>
  </si>
  <si>
    <t>0.0043</t>
  </si>
  <si>
    <t>0.0065</t>
  </si>
  <si>
    <t>0.0113</t>
  </si>
  <si>
    <t>0.0052</t>
  </si>
  <si>
    <t>Проф. осмотр сотрудников.проживание в гостинице</t>
  </si>
  <si>
    <t>Средняя годовая учебная нагрузка учащегося, час</t>
  </si>
  <si>
    <t>Объем услуги на 2012 год, чел</t>
  </si>
  <si>
    <t>Зам директора</t>
  </si>
  <si>
    <t>тренер -методист</t>
  </si>
  <si>
    <t>МАОУ  ДОД Д Ю С Ш КФСР1100 КЦСР4829920</t>
  </si>
  <si>
    <t>ДЮСШ</t>
  </si>
  <si>
    <t>224-Арендная плата за пользованием имуществом</t>
  </si>
  <si>
    <t>Договор №10/12 ОАО Мазановскагропромстрой</t>
  </si>
  <si>
    <t>в.т числе годовая арендная плата</t>
  </si>
  <si>
    <t>теплоснабжения 189,4г/калх2142,59</t>
  </si>
  <si>
    <t>водоснабжения, накладные рентабельносьт</t>
  </si>
  <si>
    <t>в.т.ч.</t>
  </si>
  <si>
    <t>техоб компьютеров.ремонт спортинвентаря</t>
  </si>
  <si>
    <t xml:space="preserve">Налог на имущества, участиев сорев  по уст разряда </t>
  </si>
  <si>
    <t>приобретение спорт оборудование,тринажеры</t>
  </si>
  <si>
    <t>Приобретение хозтоваров ,бензина для поезд</t>
  </si>
  <si>
    <t>на соревнов по всем видам</t>
  </si>
  <si>
    <t xml:space="preserve">приобрет мячи,коньки,ракетки, лыжи,сетки </t>
  </si>
  <si>
    <t>валейбольные,и.т.д</t>
  </si>
  <si>
    <t xml:space="preserve">Услуги по ремонту ,спорт инвентаря </t>
  </si>
  <si>
    <t>Младшиегруппы</t>
  </si>
  <si>
    <t>Старшие группы</t>
  </si>
  <si>
    <t>Объем услуги на 2012 год (количество обучающихся по  видам спорта), чел</t>
  </si>
  <si>
    <t>Годовая норма нагрузки тренера-преподавателя, час</t>
  </si>
  <si>
    <t>Средний оклад тренера-преподавателя в образовательном учреждении, руб</t>
  </si>
  <si>
    <t>го образованияв сфере физической культуры и спорта</t>
  </si>
</sst>
</file>

<file path=xl/styles.xml><?xml version="1.0" encoding="utf-8"?>
<styleSheet xmlns="http://schemas.openxmlformats.org/spreadsheetml/2006/main">
  <numFmts count="8">
    <numFmt numFmtId="164" formatCode="_-* #,##0_р_._-;\-* #,##0_р_._-;_-* &quot;-&quot;??_р_._-;_-@_-"/>
    <numFmt numFmtId="165" formatCode="#,##0.00_ ;\-#,##0.00\ "/>
    <numFmt numFmtId="166" formatCode="#,##0.000"/>
    <numFmt numFmtId="167" formatCode="0.0000"/>
    <numFmt numFmtId="168" formatCode="#,##0.0"/>
    <numFmt numFmtId="169" formatCode="#,##0.00_р_.;[Red]#,##0.00_р_."/>
    <numFmt numFmtId="170" formatCode="#,##0_р_."/>
    <numFmt numFmtId="171" formatCode="#,##0.0000"/>
  </numFmts>
  <fonts count="2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Verdana"/>
      <family val="2"/>
      <charset val="204"/>
    </font>
    <font>
      <b/>
      <sz val="12"/>
      <color indexed="8"/>
      <name val="Calibri"/>
      <family val="2"/>
      <charset val="204"/>
    </font>
    <font>
      <b/>
      <sz val="8"/>
      <name val="Verdana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Verdana"/>
      <family val="2"/>
      <charset val="204"/>
    </font>
    <font>
      <b/>
      <sz val="8"/>
      <color indexed="81"/>
      <name val="Tahoma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236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" fontId="10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3" fontId="0" fillId="0" borderId="0" xfId="0" applyNumberFormat="1"/>
    <xf numFmtId="0" fontId="1" fillId="3" borderId="1" xfId="0" applyFont="1" applyFill="1" applyBorder="1"/>
    <xf numFmtId="3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3" fontId="1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/>
    <xf numFmtId="168" fontId="0" fillId="0" borderId="0" xfId="0" applyNumberFormat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90" wrapText="1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top" wrapText="1"/>
    </xf>
    <xf numFmtId="169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69" fontId="2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165" fontId="0" fillId="0" borderId="0" xfId="0" applyNumberFormat="1"/>
    <xf numFmtId="3" fontId="23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right" vertical="top" wrapText="1"/>
    </xf>
    <xf numFmtId="166" fontId="0" fillId="2" borderId="1" xfId="0" applyNumberFormat="1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171" fontId="1" fillId="0" borderId="1" xfId="0" applyNumberFormat="1" applyFont="1" applyBorder="1" applyAlignment="1">
      <alignment horizontal="center"/>
    </xf>
    <xf numFmtId="165" fontId="6" fillId="2" borderId="0" xfId="0" applyNumberFormat="1" applyFont="1" applyFill="1" applyBorder="1"/>
    <xf numFmtId="167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16" fontId="23" fillId="0" borderId="1" xfId="0" applyNumberFormat="1" applyFont="1" applyFill="1" applyBorder="1" applyAlignment="1">
      <alignment vertical="top" wrapText="1"/>
    </xf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6" fontId="0" fillId="0" borderId="4" xfId="0" applyNumberFormat="1" applyFont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0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20" fillId="0" borderId="1" xfId="1" applyFont="1" applyBorder="1" applyAlignment="1">
      <alignment horizontal="center" vertical="center" textRotation="90" wrapText="1"/>
    </xf>
    <xf numFmtId="0" fontId="20" fillId="0" borderId="1" xfId="1" applyFont="1" applyBorder="1" applyAlignment="1">
      <alignment horizontal="left"/>
    </xf>
    <xf numFmtId="0" fontId="10" fillId="0" borderId="1" xfId="2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textRotation="90"/>
    </xf>
    <xf numFmtId="0" fontId="2" fillId="0" borderId="4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textRotation="90" wrapText="1"/>
    </xf>
    <xf numFmtId="0" fontId="2" fillId="0" borderId="7" xfId="2" applyFont="1" applyFill="1" applyBorder="1" applyAlignment="1">
      <alignment horizontal="center" vertical="center" textRotation="90" wrapText="1"/>
    </xf>
    <xf numFmtId="0" fontId="2" fillId="0" borderId="8" xfId="2" applyFont="1" applyFill="1" applyBorder="1" applyAlignment="1">
      <alignment horizontal="center" vertical="center" textRotation="90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textRotation="90" wrapText="1"/>
    </xf>
    <xf numFmtId="0" fontId="10" fillId="0" borderId="1" xfId="2" applyFont="1" applyFill="1" applyBorder="1" applyAlignment="1">
      <alignment horizontal="center" vertical="center" textRotation="90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_Bud1-200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64"/>
  <sheetViews>
    <sheetView topLeftCell="A40" workbookViewId="0">
      <selection sqref="A1:C58"/>
    </sheetView>
  </sheetViews>
  <sheetFormatPr defaultRowHeight="15"/>
  <cols>
    <col min="1" max="1" width="67.5703125" bestFit="1" customWidth="1"/>
    <col min="2" max="2" width="16.28515625" customWidth="1"/>
    <col min="3" max="3" width="16.42578125" bestFit="1" customWidth="1"/>
  </cols>
  <sheetData>
    <row r="1" spans="1:7">
      <c r="A1" s="128" t="s">
        <v>34</v>
      </c>
      <c r="B1" s="129" t="s">
        <v>35</v>
      </c>
      <c r="C1" s="129"/>
    </row>
    <row r="2" spans="1:7">
      <c r="A2" s="128"/>
      <c r="B2" s="129"/>
      <c r="C2" s="129"/>
    </row>
    <row r="3" spans="1:7">
      <c r="A3" s="9"/>
      <c r="B3" s="85" t="s">
        <v>207</v>
      </c>
      <c r="C3" s="85" t="s">
        <v>208</v>
      </c>
    </row>
    <row r="4" spans="1:7" ht="30">
      <c r="A4" s="126" t="s">
        <v>209</v>
      </c>
      <c r="B4" s="18">
        <v>122</v>
      </c>
      <c r="C4" s="18">
        <v>36</v>
      </c>
    </row>
    <row r="5" spans="1:7">
      <c r="A5" s="125" t="s">
        <v>187</v>
      </c>
      <c r="B5" s="104">
        <v>1.8</v>
      </c>
      <c r="C5" s="104">
        <v>1</v>
      </c>
    </row>
    <row r="6" spans="1:7">
      <c r="A6" s="10" t="s">
        <v>210</v>
      </c>
      <c r="B6" s="104">
        <v>432</v>
      </c>
      <c r="C6" s="104">
        <v>216</v>
      </c>
    </row>
    <row r="7" spans="1:7">
      <c r="A7" s="15" t="s">
        <v>36</v>
      </c>
      <c r="B7" s="131">
        <v>6808</v>
      </c>
      <c r="C7" s="131"/>
    </row>
    <row r="8" spans="1:7">
      <c r="A8" s="10" t="s">
        <v>211</v>
      </c>
      <c r="B8" s="127">
        <v>4147</v>
      </c>
      <c r="C8" s="127"/>
    </row>
    <row r="9" spans="1:7">
      <c r="A9" s="15" t="s">
        <v>37</v>
      </c>
      <c r="B9" s="132">
        <v>1.026</v>
      </c>
      <c r="C9" s="132"/>
    </row>
    <row r="10" spans="1:7">
      <c r="A10" s="15" t="s">
        <v>38</v>
      </c>
      <c r="B10" s="132">
        <v>1.6</v>
      </c>
      <c r="C10" s="132"/>
    </row>
    <row r="11" spans="1:7">
      <c r="A11" s="15" t="s">
        <v>39</v>
      </c>
      <c r="B11" s="140">
        <v>12</v>
      </c>
      <c r="C11" s="140"/>
    </row>
    <row r="12" spans="1:7" ht="30">
      <c r="A12" s="103" t="s">
        <v>40</v>
      </c>
      <c r="B12" s="105">
        <v>1</v>
      </c>
      <c r="C12" s="105">
        <v>2</v>
      </c>
    </row>
    <row r="13" spans="1:7">
      <c r="A13" s="16"/>
      <c r="B13" s="87"/>
      <c r="C13" s="87"/>
    </row>
    <row r="14" spans="1:7" ht="30">
      <c r="A14" s="13" t="s">
        <v>115</v>
      </c>
      <c r="B14" s="89">
        <v>7160</v>
      </c>
      <c r="C14" s="89">
        <f>C5/C6*B7*B11/C12</f>
        <v>189.11111111111109</v>
      </c>
      <c r="E14" s="20"/>
      <c r="F14" s="20"/>
      <c r="G14" s="20"/>
    </row>
    <row r="15" spans="1:7">
      <c r="A15" s="10" t="s">
        <v>114</v>
      </c>
      <c r="B15" s="141">
        <v>1.3420000000000001</v>
      </c>
      <c r="C15" s="142"/>
    </row>
    <row r="16" spans="1:7" ht="30">
      <c r="A16" s="13" t="s">
        <v>116</v>
      </c>
      <c r="B16" s="89">
        <f>B14*0.342</f>
        <v>2448.7200000000003</v>
      </c>
      <c r="C16" s="89">
        <f>C14*0.342</f>
        <v>64.676000000000002</v>
      </c>
    </row>
    <row r="17" spans="1:7" ht="30">
      <c r="A17" s="120" t="s">
        <v>117</v>
      </c>
      <c r="B17" s="121">
        <f>B14+B16</f>
        <v>9608.7200000000012</v>
      </c>
      <c r="C17" s="121">
        <f>C14+C16</f>
        <v>253.78711111111107</v>
      </c>
    </row>
    <row r="18" spans="1:7">
      <c r="A18" s="19"/>
      <c r="B18" s="84"/>
      <c r="C18" s="84"/>
      <c r="D18" s="26"/>
      <c r="E18" s="20"/>
      <c r="F18" s="20"/>
    </row>
    <row r="19" spans="1:7">
      <c r="A19" s="17" t="s">
        <v>98</v>
      </c>
      <c r="B19" s="130">
        <v>0.25540000000000002</v>
      </c>
      <c r="C19" s="130"/>
    </row>
    <row r="20" spans="1:7">
      <c r="A20" s="28" t="s">
        <v>121</v>
      </c>
      <c r="B20" s="27">
        <f>B14*B19</f>
        <v>1828.6640000000002</v>
      </c>
      <c r="C20" s="27">
        <f>C14*B19</f>
        <v>48.298977777777772</v>
      </c>
      <c r="F20" s="20"/>
    </row>
    <row r="21" spans="1:7">
      <c r="A21" s="110" t="s">
        <v>122</v>
      </c>
      <c r="B21" s="27">
        <f>B16*B19</f>
        <v>625.40308800000014</v>
      </c>
      <c r="C21" s="27">
        <f>C16*B19</f>
        <v>16.518250400000003</v>
      </c>
      <c r="F21" s="20"/>
    </row>
    <row r="22" spans="1:7">
      <c r="A22" s="110"/>
      <c r="B22" s="108"/>
      <c r="C22" s="109"/>
      <c r="F22" s="20"/>
    </row>
    <row r="23" spans="1:7">
      <c r="A23" s="17" t="s">
        <v>104</v>
      </c>
      <c r="B23" s="130">
        <v>0.40710000000000002</v>
      </c>
      <c r="C23" s="130"/>
      <c r="F23" s="20"/>
    </row>
    <row r="24" spans="1:7">
      <c r="A24" s="28" t="s">
        <v>123</v>
      </c>
      <c r="B24" s="27">
        <f>B14*B23</f>
        <v>2914.8360000000002</v>
      </c>
      <c r="C24" s="27">
        <f>C14*B23</f>
        <v>76.987133333333333</v>
      </c>
      <c r="F24" s="20"/>
    </row>
    <row r="25" spans="1:7">
      <c r="A25" s="110" t="s">
        <v>124</v>
      </c>
      <c r="B25" s="27">
        <f>B16*B23</f>
        <v>996.87391200000013</v>
      </c>
      <c r="C25" s="27">
        <f>C16*B23</f>
        <v>26.329599600000002</v>
      </c>
      <c r="F25" s="20"/>
    </row>
    <row r="26" spans="1:7">
      <c r="A26" s="137"/>
      <c r="B26" s="138"/>
      <c r="C26" s="139"/>
      <c r="F26" s="20"/>
    </row>
    <row r="27" spans="1:7">
      <c r="A27" s="17" t="s">
        <v>105</v>
      </c>
      <c r="B27" s="130">
        <v>0.3286</v>
      </c>
      <c r="C27" s="130"/>
      <c r="F27" s="20"/>
    </row>
    <row r="28" spans="1:7">
      <c r="A28" s="28" t="s">
        <v>125</v>
      </c>
      <c r="B28" s="27">
        <f>B14*B27</f>
        <v>2352.7759999999998</v>
      </c>
      <c r="C28" s="27">
        <f>C14*B27</f>
        <v>62.141911111111106</v>
      </c>
      <c r="F28" s="20"/>
    </row>
    <row r="29" spans="1:7">
      <c r="A29" s="110" t="s">
        <v>126</v>
      </c>
      <c r="B29" s="27">
        <f>B16*B27</f>
        <v>804.64939200000015</v>
      </c>
      <c r="C29" s="27">
        <f>C16*B27</f>
        <v>21.2525336</v>
      </c>
      <c r="F29" s="20"/>
    </row>
    <row r="30" spans="1:7">
      <c r="A30" s="28"/>
      <c r="B30" s="27"/>
      <c r="C30" s="27"/>
      <c r="E30" s="20"/>
      <c r="F30" s="20"/>
    </row>
    <row r="31" spans="1:7">
      <c r="A31" s="106" t="s">
        <v>120</v>
      </c>
      <c r="B31" s="130">
        <v>0.10150000000000001</v>
      </c>
      <c r="C31" s="130"/>
      <c r="D31" s="20"/>
      <c r="F31" s="20"/>
      <c r="G31" s="20"/>
    </row>
    <row r="32" spans="1:7">
      <c r="A32" s="107" t="s">
        <v>130</v>
      </c>
      <c r="B32" s="27">
        <f>(B14+B20+B24+B28)*B31</f>
        <v>1447.0120140000001</v>
      </c>
      <c r="C32" s="27">
        <f>(C14+C20+C24+C28)*B31</f>
        <v>38.218722033333329</v>
      </c>
      <c r="D32" s="20"/>
      <c r="E32" s="20"/>
      <c r="F32" s="20"/>
    </row>
    <row r="33" spans="1:7">
      <c r="A33" s="107" t="s">
        <v>127</v>
      </c>
      <c r="B33" s="27">
        <f>(B16+B21+B25+B29)*B31</f>
        <v>494.87810878800008</v>
      </c>
      <c r="C33" s="27">
        <f>(C16+C21+C25+C29)*B31</f>
        <v>13.070802935400001</v>
      </c>
      <c r="D33" s="20"/>
    </row>
    <row r="34" spans="1:7">
      <c r="A34" s="107"/>
      <c r="B34" s="27"/>
      <c r="C34" s="27"/>
      <c r="D34" s="20"/>
    </row>
    <row r="35" spans="1:7">
      <c r="A35" s="122" t="s">
        <v>128</v>
      </c>
      <c r="B35" s="27">
        <v>12391</v>
      </c>
      <c r="C35" s="27">
        <f>C14+C20+C24+C28+C32</f>
        <v>414.7578553666666</v>
      </c>
      <c r="D35" s="20"/>
      <c r="E35" s="20"/>
      <c r="G35" s="20"/>
    </row>
    <row r="36" spans="1:7">
      <c r="A36" s="122" t="s">
        <v>129</v>
      </c>
      <c r="B36" s="27">
        <v>4238</v>
      </c>
      <c r="C36" s="27">
        <f>C16+C21+C25+C29+C33</f>
        <v>141.8471865354</v>
      </c>
      <c r="D36" s="20"/>
      <c r="E36" s="20"/>
    </row>
    <row r="37" spans="1:7">
      <c r="A37" s="107"/>
      <c r="B37" s="27"/>
      <c r="C37" s="27"/>
      <c r="D37" s="20"/>
    </row>
    <row r="38" spans="1:7">
      <c r="A38" s="10" t="s">
        <v>107</v>
      </c>
      <c r="B38" s="130">
        <v>6.7900000000000002E-2</v>
      </c>
      <c r="C38" s="130"/>
      <c r="D38" s="20"/>
      <c r="F38" s="20"/>
    </row>
    <row r="39" spans="1:7">
      <c r="A39" s="12" t="s">
        <v>111</v>
      </c>
      <c r="B39" s="88">
        <f>B17*B38</f>
        <v>652.43208800000014</v>
      </c>
      <c r="C39" s="88">
        <f>C17*B38</f>
        <v>17.232144844444441</v>
      </c>
      <c r="D39" s="20"/>
      <c r="F39" s="20"/>
    </row>
    <row r="40" spans="1:7">
      <c r="A40" s="10" t="s">
        <v>109</v>
      </c>
      <c r="B40" s="130">
        <v>6.7900000000000002E-2</v>
      </c>
      <c r="C40" s="130"/>
      <c r="D40" s="20"/>
      <c r="F40" s="20"/>
    </row>
    <row r="41" spans="1:7">
      <c r="A41" s="12" t="s">
        <v>113</v>
      </c>
      <c r="B41" s="88">
        <f>B17*B40</f>
        <v>652.43208800000014</v>
      </c>
      <c r="C41" s="88">
        <f>C17*B40</f>
        <v>17.232144844444441</v>
      </c>
      <c r="D41" s="20"/>
      <c r="F41" s="20"/>
    </row>
    <row r="42" spans="1:7">
      <c r="A42" s="10" t="s">
        <v>48</v>
      </c>
      <c r="B42" s="130">
        <v>0.1358</v>
      </c>
      <c r="C42" s="130"/>
    </row>
    <row r="43" spans="1:7">
      <c r="A43" s="12" t="s">
        <v>110</v>
      </c>
      <c r="B43" s="34">
        <f>B39+B41</f>
        <v>1304.8641760000003</v>
      </c>
      <c r="C43" s="34">
        <f>C39+C41</f>
        <v>34.464289688888883</v>
      </c>
    </row>
    <row r="44" spans="1:7">
      <c r="A44" s="134"/>
      <c r="B44" s="135"/>
      <c r="C44" s="136"/>
    </row>
    <row r="45" spans="1:7">
      <c r="A45" s="10" t="s">
        <v>144</v>
      </c>
      <c r="B45" s="133">
        <v>0.34739999999999999</v>
      </c>
      <c r="C45" s="133"/>
    </row>
    <row r="46" spans="1:7">
      <c r="A46" s="12" t="s">
        <v>145</v>
      </c>
      <c r="B46" s="34">
        <f>B17*B45</f>
        <v>3338.0693280000005</v>
      </c>
      <c r="C46" s="34">
        <f>C17*B45</f>
        <v>88.165642399999982</v>
      </c>
    </row>
    <row r="47" spans="1:7">
      <c r="A47" s="134"/>
      <c r="B47" s="135"/>
      <c r="C47" s="136"/>
    </row>
    <row r="48" spans="1:7">
      <c r="A48" s="39" t="s">
        <v>52</v>
      </c>
      <c r="B48" s="133">
        <v>1.2200000000000001E-2</v>
      </c>
      <c r="C48" s="133"/>
    </row>
    <row r="49" spans="1:3">
      <c r="A49" s="40" t="s">
        <v>53</v>
      </c>
      <c r="B49" s="34">
        <f>B17*B48</f>
        <v>117.22638400000002</v>
      </c>
      <c r="C49" s="34">
        <f>C17*B48</f>
        <v>3.0962027555555554</v>
      </c>
    </row>
    <row r="50" spans="1:3">
      <c r="A50" s="116"/>
      <c r="B50" s="117"/>
      <c r="C50" s="117"/>
    </row>
    <row r="51" spans="1:3">
      <c r="A51" s="39" t="s">
        <v>141</v>
      </c>
      <c r="B51" s="133">
        <v>1.0935999999999999</v>
      </c>
      <c r="C51" s="133"/>
    </row>
    <row r="52" spans="1:3" ht="30">
      <c r="A52" s="118" t="s">
        <v>142</v>
      </c>
      <c r="B52" s="34">
        <v>10508</v>
      </c>
      <c r="C52" s="34">
        <v>274</v>
      </c>
    </row>
    <row r="54" spans="1:3">
      <c r="A54" s="21" t="s">
        <v>54</v>
      </c>
      <c r="B54" s="86">
        <v>33201</v>
      </c>
      <c r="C54" s="86">
        <v>956</v>
      </c>
    </row>
    <row r="55" spans="1:3">
      <c r="B55" s="24"/>
    </row>
    <row r="56" spans="1:3">
      <c r="B56" s="24"/>
    </row>
    <row r="57" spans="1:3">
      <c r="B57" s="22"/>
    </row>
    <row r="58" spans="1:3">
      <c r="B58" s="22"/>
    </row>
    <row r="59" spans="1:3">
      <c r="B59" s="22"/>
    </row>
    <row r="60" spans="1:3">
      <c r="B60" s="22"/>
    </row>
    <row r="61" spans="1:3">
      <c r="B61" s="22"/>
    </row>
    <row r="62" spans="1:3">
      <c r="B62" s="22"/>
    </row>
    <row r="63" spans="1:3">
      <c r="B63" s="24"/>
    </row>
    <row r="64" spans="1:3">
      <c r="B64" s="22"/>
      <c r="C64" s="20"/>
    </row>
  </sheetData>
  <mergeCells count="21">
    <mergeCell ref="A26:C26"/>
    <mergeCell ref="B11:C11"/>
    <mergeCell ref="B19:C19"/>
    <mergeCell ref="B15:C15"/>
    <mergeCell ref="B42:C42"/>
    <mergeCell ref="B27:C27"/>
    <mergeCell ref="B51:C51"/>
    <mergeCell ref="B38:C38"/>
    <mergeCell ref="B40:C40"/>
    <mergeCell ref="B31:C31"/>
    <mergeCell ref="B45:C45"/>
    <mergeCell ref="B48:C48"/>
    <mergeCell ref="A44:C44"/>
    <mergeCell ref="A47:C47"/>
    <mergeCell ref="B8:C8"/>
    <mergeCell ref="A1:A2"/>
    <mergeCell ref="B1:C2"/>
    <mergeCell ref="B23:C23"/>
    <mergeCell ref="B7:C7"/>
    <mergeCell ref="B10:C10"/>
    <mergeCell ref="B9:C9"/>
  </mergeCells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35"/>
  <sheetViews>
    <sheetView topLeftCell="A13" workbookViewId="0">
      <selection activeCell="A35" sqref="A35:A36"/>
    </sheetView>
  </sheetViews>
  <sheetFormatPr defaultRowHeight="15"/>
  <cols>
    <col min="1" max="1" width="41" customWidth="1"/>
    <col min="3" max="3" width="30.7109375" customWidth="1"/>
    <col min="4" max="4" width="14" customWidth="1"/>
    <col min="5" max="5" width="18.5703125" customWidth="1"/>
    <col min="6" max="6" width="11" customWidth="1"/>
    <col min="7" max="7" width="12" customWidth="1"/>
    <col min="8" max="8" width="12.85546875" customWidth="1"/>
    <col min="9" max="9" width="10.140625" bestFit="1" customWidth="1"/>
    <col min="10" max="10" width="11.140625" customWidth="1"/>
  </cols>
  <sheetData>
    <row r="1" spans="1:11">
      <c r="A1" s="150" t="s">
        <v>87</v>
      </c>
      <c r="B1" s="151"/>
      <c r="C1" s="151"/>
      <c r="D1" s="151"/>
      <c r="E1" s="151"/>
      <c r="F1" s="151"/>
      <c r="G1" s="151"/>
      <c r="H1" s="151"/>
      <c r="I1" s="151"/>
    </row>
    <row r="2" spans="1:11">
      <c r="A2" s="156" t="s">
        <v>86</v>
      </c>
      <c r="B2" s="157" t="s">
        <v>88</v>
      </c>
      <c r="C2" s="157" t="s">
        <v>89</v>
      </c>
      <c r="D2" s="157" t="s">
        <v>90</v>
      </c>
      <c r="E2" s="146" t="s">
        <v>91</v>
      </c>
      <c r="F2" s="152" t="s">
        <v>92</v>
      </c>
      <c r="G2" s="152"/>
      <c r="H2" s="152"/>
      <c r="I2" s="152"/>
      <c r="J2" s="158" t="s">
        <v>93</v>
      </c>
    </row>
    <row r="3" spans="1:11" ht="38.25">
      <c r="A3" s="156"/>
      <c r="B3" s="157"/>
      <c r="C3" s="157"/>
      <c r="D3" s="157"/>
      <c r="E3" s="146"/>
      <c r="F3" s="68" t="s">
        <v>94</v>
      </c>
      <c r="G3" s="68" t="s">
        <v>95</v>
      </c>
      <c r="H3" s="69" t="s">
        <v>97</v>
      </c>
      <c r="I3" s="69" t="s">
        <v>96</v>
      </c>
      <c r="J3" s="158"/>
    </row>
    <row r="4" spans="1:11">
      <c r="A4" s="70" t="s">
        <v>150</v>
      </c>
      <c r="B4" s="82">
        <v>1</v>
      </c>
      <c r="C4" s="80">
        <v>5088</v>
      </c>
      <c r="D4" s="80">
        <v>5088</v>
      </c>
      <c r="E4" s="80"/>
      <c r="F4" s="80"/>
      <c r="G4" s="80"/>
      <c r="H4" s="80">
        <v>1526</v>
      </c>
      <c r="I4" s="80">
        <f>(D4+E4+F4)*30%</f>
        <v>1526.3999999999999</v>
      </c>
      <c r="J4" s="80">
        <f>D4+E4+F4+H4+I4</f>
        <v>8140.4</v>
      </c>
    </row>
    <row r="5" spans="1:11">
      <c r="A5" s="70" t="s">
        <v>189</v>
      </c>
      <c r="B5" s="82">
        <v>1</v>
      </c>
      <c r="C5" s="80">
        <v>4645</v>
      </c>
      <c r="D5" s="80">
        <v>4645</v>
      </c>
      <c r="E5" s="80"/>
      <c r="F5" s="81"/>
      <c r="G5" s="81"/>
      <c r="H5" s="80">
        <v>1393.5</v>
      </c>
      <c r="I5" s="80">
        <v>1393.5</v>
      </c>
      <c r="J5" s="80">
        <v>7433</v>
      </c>
    </row>
    <row r="6" spans="1:11">
      <c r="A6" s="70"/>
      <c r="B6" s="82"/>
      <c r="C6" s="80"/>
      <c r="D6" s="80"/>
      <c r="E6" s="80"/>
      <c r="F6" s="81"/>
      <c r="G6" s="81"/>
      <c r="H6" s="80"/>
      <c r="I6" s="80"/>
      <c r="J6" s="80"/>
    </row>
    <row r="7" spans="1:11">
      <c r="A7" s="153" t="s">
        <v>99</v>
      </c>
      <c r="B7" s="154"/>
      <c r="C7" s="154"/>
      <c r="D7" s="154"/>
      <c r="E7" s="154"/>
      <c r="F7" s="154"/>
      <c r="G7" s="154"/>
      <c r="H7" s="154"/>
      <c r="I7" s="155"/>
      <c r="J7" s="80">
        <f>SUM(J4:J6)</f>
        <v>15573.4</v>
      </c>
    </row>
    <row r="8" spans="1:11">
      <c r="A8" s="147" t="s">
        <v>100</v>
      </c>
      <c r="B8" s="148"/>
      <c r="C8" s="148"/>
      <c r="D8" s="148"/>
      <c r="E8" s="148"/>
      <c r="F8" s="148"/>
      <c r="G8" s="148"/>
      <c r="H8" s="148"/>
      <c r="I8" s="149"/>
      <c r="J8" s="115">
        <f>J7*12+1116</f>
        <v>187996.79999999999</v>
      </c>
    </row>
    <row r="9" spans="1:11">
      <c r="A9" s="147" t="s">
        <v>131</v>
      </c>
      <c r="B9" s="148"/>
      <c r="C9" s="148"/>
      <c r="D9" s="148"/>
      <c r="E9" s="148"/>
      <c r="F9" s="148"/>
      <c r="G9" s="148"/>
      <c r="H9" s="148"/>
      <c r="I9" s="149"/>
      <c r="J9" s="14">
        <v>736034</v>
      </c>
      <c r="K9" s="20"/>
    </row>
    <row r="10" spans="1:11">
      <c r="A10" s="143" t="s">
        <v>98</v>
      </c>
      <c r="B10" s="144"/>
      <c r="C10" s="144"/>
      <c r="D10" s="144"/>
      <c r="E10" s="144"/>
      <c r="F10" s="144"/>
      <c r="G10" s="144"/>
      <c r="H10" s="144"/>
      <c r="I10" s="145"/>
      <c r="J10" s="111">
        <f>J8/J9</f>
        <v>0.25541863555216199</v>
      </c>
    </row>
    <row r="12" spans="1:11">
      <c r="A12" s="150" t="s">
        <v>118</v>
      </c>
      <c r="B12" s="151"/>
      <c r="C12" s="151"/>
      <c r="D12" s="151"/>
      <c r="E12" s="151"/>
      <c r="F12" s="151"/>
      <c r="G12" s="151"/>
      <c r="H12" s="151"/>
      <c r="I12" s="151"/>
    </row>
    <row r="13" spans="1:11">
      <c r="A13" s="156" t="s">
        <v>86</v>
      </c>
      <c r="B13" s="157" t="s">
        <v>88</v>
      </c>
      <c r="C13" s="157" t="s">
        <v>89</v>
      </c>
      <c r="D13" s="157" t="s">
        <v>90</v>
      </c>
      <c r="E13" s="146" t="s">
        <v>91</v>
      </c>
      <c r="F13" s="152" t="s">
        <v>92</v>
      </c>
      <c r="G13" s="152"/>
      <c r="H13" s="152"/>
      <c r="I13" s="152"/>
      <c r="J13" s="158" t="s">
        <v>93</v>
      </c>
    </row>
    <row r="14" spans="1:11" ht="38.25">
      <c r="A14" s="156"/>
      <c r="B14" s="157"/>
      <c r="C14" s="157"/>
      <c r="D14" s="157"/>
      <c r="E14" s="146"/>
      <c r="F14" s="68" t="s">
        <v>94</v>
      </c>
      <c r="G14" s="68" t="s">
        <v>95</v>
      </c>
      <c r="H14" s="69" t="s">
        <v>97</v>
      </c>
      <c r="I14" s="69" t="s">
        <v>96</v>
      </c>
      <c r="J14" s="158"/>
    </row>
    <row r="15" spans="1:11">
      <c r="A15" s="70" t="s">
        <v>151</v>
      </c>
      <c r="B15" s="70">
        <v>1</v>
      </c>
      <c r="C15" s="71">
        <v>1989</v>
      </c>
      <c r="D15" s="72">
        <f>C15*B15</f>
        <v>1989</v>
      </c>
      <c r="E15" s="72">
        <v>1080</v>
      </c>
      <c r="F15" s="73"/>
      <c r="G15" s="73"/>
      <c r="H15" s="72">
        <v>921</v>
      </c>
      <c r="I15" s="71">
        <v>921</v>
      </c>
      <c r="J15" s="72">
        <v>4911</v>
      </c>
    </row>
    <row r="16" spans="1:11">
      <c r="A16" s="70" t="s">
        <v>151</v>
      </c>
      <c r="B16" s="123">
        <v>1</v>
      </c>
      <c r="C16" s="71">
        <v>1989</v>
      </c>
      <c r="D16" s="72">
        <v>1989</v>
      </c>
      <c r="E16" s="72">
        <v>1080</v>
      </c>
      <c r="F16" s="73"/>
      <c r="G16" s="73"/>
      <c r="H16" s="72">
        <v>921</v>
      </c>
      <c r="I16" s="71">
        <v>921</v>
      </c>
      <c r="J16" s="72">
        <f>D16+E16+F16+H16+I16</f>
        <v>4911</v>
      </c>
    </row>
    <row r="17" spans="1:10">
      <c r="A17" s="70" t="s">
        <v>152</v>
      </c>
      <c r="B17" s="70">
        <v>2</v>
      </c>
      <c r="C17" s="71">
        <v>3978</v>
      </c>
      <c r="D17" s="72">
        <v>3978</v>
      </c>
      <c r="E17" s="72">
        <v>2267</v>
      </c>
      <c r="F17" s="73">
        <v>154</v>
      </c>
      <c r="G17" s="73"/>
      <c r="H17" s="72">
        <f>(D17+E17+F17)*30%</f>
        <v>1919.6999999999998</v>
      </c>
      <c r="I17" s="71">
        <f>(D17+E17+F17)*30%</f>
        <v>1919.6999999999998</v>
      </c>
      <c r="J17" s="72">
        <v>10238.4</v>
      </c>
    </row>
    <row r="18" spans="1:10">
      <c r="A18" s="70" t="s">
        <v>152</v>
      </c>
      <c r="B18" s="83">
        <v>1</v>
      </c>
      <c r="C18" s="71">
        <v>1989</v>
      </c>
      <c r="D18" s="72">
        <f>C18*B18</f>
        <v>1989</v>
      </c>
      <c r="E18" s="72">
        <v>1133</v>
      </c>
      <c r="F18" s="71">
        <v>77</v>
      </c>
      <c r="G18" s="71"/>
      <c r="H18" s="72">
        <v>959.7</v>
      </c>
      <c r="I18" s="71">
        <v>959.7</v>
      </c>
      <c r="J18" s="72">
        <v>4911</v>
      </c>
    </row>
    <row r="19" spans="1:10">
      <c r="A19" s="153" t="s">
        <v>102</v>
      </c>
      <c r="B19" s="154"/>
      <c r="C19" s="154"/>
      <c r="D19" s="154"/>
      <c r="E19" s="154"/>
      <c r="F19" s="154"/>
      <c r="G19" s="154"/>
      <c r="H19" s="154"/>
      <c r="I19" s="155"/>
      <c r="J19" s="14">
        <f>SUM(J15:J18)</f>
        <v>24971.4</v>
      </c>
    </row>
    <row r="20" spans="1:10">
      <c r="A20" s="147" t="s">
        <v>103</v>
      </c>
      <c r="B20" s="148"/>
      <c r="C20" s="148"/>
      <c r="D20" s="148"/>
      <c r="E20" s="148"/>
      <c r="F20" s="148"/>
      <c r="G20" s="148"/>
      <c r="H20" s="148"/>
      <c r="I20" s="149"/>
      <c r="J20" s="14">
        <v>299656.8</v>
      </c>
    </row>
    <row r="21" spans="1:10" ht="15" customHeight="1">
      <c r="A21" s="147" t="s">
        <v>131</v>
      </c>
      <c r="B21" s="148"/>
      <c r="C21" s="148"/>
      <c r="D21" s="148"/>
      <c r="E21" s="148"/>
      <c r="F21" s="148"/>
      <c r="G21" s="148"/>
      <c r="H21" s="148"/>
      <c r="I21" s="149"/>
      <c r="J21" s="14">
        <v>736034</v>
      </c>
    </row>
    <row r="22" spans="1:10">
      <c r="A22" s="143" t="s">
        <v>104</v>
      </c>
      <c r="B22" s="144"/>
      <c r="C22" s="144"/>
      <c r="D22" s="144"/>
      <c r="E22" s="144"/>
      <c r="F22" s="144"/>
      <c r="G22" s="144"/>
      <c r="H22" s="144"/>
      <c r="I22" s="145"/>
      <c r="J22" s="112">
        <f>J20/J21</f>
        <v>0.40712358396487119</v>
      </c>
    </row>
    <row r="24" spans="1:10">
      <c r="A24" s="150" t="s">
        <v>119</v>
      </c>
      <c r="B24" s="151"/>
      <c r="C24" s="151"/>
      <c r="D24" s="151"/>
      <c r="E24" s="151"/>
      <c r="F24" s="151"/>
      <c r="G24" s="151"/>
      <c r="H24" s="151"/>
      <c r="I24" s="151"/>
    </row>
    <row r="25" spans="1:10">
      <c r="A25" s="156" t="s">
        <v>86</v>
      </c>
      <c r="B25" s="157" t="s">
        <v>88</v>
      </c>
      <c r="C25" s="157" t="s">
        <v>89</v>
      </c>
      <c r="D25" s="157" t="s">
        <v>90</v>
      </c>
      <c r="E25" s="146" t="s">
        <v>91</v>
      </c>
      <c r="F25" s="152" t="s">
        <v>92</v>
      </c>
      <c r="G25" s="152"/>
      <c r="H25" s="152"/>
      <c r="I25" s="152"/>
      <c r="J25" s="158" t="s">
        <v>93</v>
      </c>
    </row>
    <row r="26" spans="1:10" ht="38.25">
      <c r="A26" s="156"/>
      <c r="B26" s="157"/>
      <c r="C26" s="157"/>
      <c r="D26" s="157"/>
      <c r="E26" s="146"/>
      <c r="F26" s="68" t="s">
        <v>94</v>
      </c>
      <c r="G26" s="68" t="s">
        <v>95</v>
      </c>
      <c r="H26" s="69" t="s">
        <v>97</v>
      </c>
      <c r="I26" s="69" t="s">
        <v>96</v>
      </c>
      <c r="J26" s="158"/>
    </row>
    <row r="27" spans="1:10">
      <c r="A27" s="70" t="s">
        <v>190</v>
      </c>
      <c r="B27" s="82">
        <v>4</v>
      </c>
      <c r="C27" s="71">
        <v>12598</v>
      </c>
      <c r="D27" s="72">
        <v>12598</v>
      </c>
      <c r="E27" s="72"/>
      <c r="F27" s="71"/>
      <c r="G27" s="71"/>
      <c r="H27" s="72">
        <f>(D27+E27+F27)*30%</f>
        <v>3779.3999999999996</v>
      </c>
      <c r="I27" s="71">
        <f>(D27+E27+F27)*30%</f>
        <v>3779.3999999999996</v>
      </c>
      <c r="J27" s="72">
        <f>D27+E27+F27+H27+I27</f>
        <v>20156.8</v>
      </c>
    </row>
    <row r="28" spans="1:10">
      <c r="A28" s="147" t="s">
        <v>106</v>
      </c>
      <c r="B28" s="148"/>
      <c r="C28" s="148"/>
      <c r="D28" s="148"/>
      <c r="E28" s="148"/>
      <c r="F28" s="148"/>
      <c r="G28" s="148"/>
      <c r="H28" s="148"/>
      <c r="I28" s="149"/>
      <c r="J28" s="14">
        <v>241877.26</v>
      </c>
    </row>
    <row r="29" spans="1:10" ht="15" customHeight="1">
      <c r="A29" s="147" t="s">
        <v>131</v>
      </c>
      <c r="B29" s="148"/>
      <c r="C29" s="148"/>
      <c r="D29" s="148"/>
      <c r="E29" s="148"/>
      <c r="F29" s="148"/>
      <c r="G29" s="148"/>
      <c r="H29" s="148"/>
      <c r="I29" s="149"/>
      <c r="J29" s="14">
        <v>736034</v>
      </c>
    </row>
    <row r="30" spans="1:10">
      <c r="A30" s="143" t="s">
        <v>105</v>
      </c>
      <c r="B30" s="144"/>
      <c r="C30" s="144"/>
      <c r="D30" s="144"/>
      <c r="E30" s="144"/>
      <c r="F30" s="144"/>
      <c r="G30" s="144"/>
      <c r="H30" s="144"/>
      <c r="I30" s="145"/>
      <c r="J30" s="112">
        <f>J28/J29</f>
        <v>0.3286224005956247</v>
      </c>
    </row>
    <row r="32" spans="1:10">
      <c r="A32" s="159" t="s">
        <v>133</v>
      </c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2">
      <c r="A33" t="s">
        <v>134</v>
      </c>
      <c r="B33" s="20">
        <f>J8+J9+J20+J28</f>
        <v>1465564.86</v>
      </c>
    </row>
    <row r="34" spans="1:2">
      <c r="A34" t="s">
        <v>135</v>
      </c>
      <c r="B34" s="20">
        <v>148732</v>
      </c>
    </row>
    <row r="35" spans="1:2">
      <c r="A35" s="10" t="s">
        <v>136</v>
      </c>
      <c r="B35" s="112">
        <f>B34/B33</f>
        <v>0.10148442014364345</v>
      </c>
    </row>
  </sheetData>
  <mergeCells count="36">
    <mergeCell ref="A32:J32"/>
    <mergeCell ref="A29:I29"/>
    <mergeCell ref="A30:I30"/>
    <mergeCell ref="E25:E26"/>
    <mergeCell ref="F25:I25"/>
    <mergeCell ref="J25:J26"/>
    <mergeCell ref="A28:I28"/>
    <mergeCell ref="J13:J14"/>
    <mergeCell ref="A19:I19"/>
    <mergeCell ref="A20:I20"/>
    <mergeCell ref="A21:I21"/>
    <mergeCell ref="E13:E14"/>
    <mergeCell ref="F13:I13"/>
    <mergeCell ref="A22:I22"/>
    <mergeCell ref="A24:I24"/>
    <mergeCell ref="A25:A26"/>
    <mergeCell ref="D25:D26"/>
    <mergeCell ref="B25:B26"/>
    <mergeCell ref="C25:C26"/>
    <mergeCell ref="A12:I12"/>
    <mergeCell ref="A13:A14"/>
    <mergeCell ref="B13:B14"/>
    <mergeCell ref="C13:C14"/>
    <mergeCell ref="D13:D14"/>
    <mergeCell ref="J2:J3"/>
    <mergeCell ref="A2:A3"/>
    <mergeCell ref="B2:B3"/>
    <mergeCell ref="C2:C3"/>
    <mergeCell ref="D2:D3"/>
    <mergeCell ref="A10:I10"/>
    <mergeCell ref="E2:E3"/>
    <mergeCell ref="A9:I9"/>
    <mergeCell ref="A1:I1"/>
    <mergeCell ref="F2:I2"/>
    <mergeCell ref="A7:I7"/>
    <mergeCell ref="A8:I8"/>
  </mergeCells>
  <phoneticPr fontId="27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24"/>
  <sheetViews>
    <sheetView topLeftCell="A10" workbookViewId="0">
      <selection activeCell="C24" sqref="C24"/>
    </sheetView>
  </sheetViews>
  <sheetFormatPr defaultRowHeight="15"/>
  <cols>
    <col min="1" max="1" width="59.7109375" bestFit="1" customWidth="1"/>
    <col min="2" max="2" width="9.7109375" customWidth="1"/>
    <col min="3" max="3" width="23.28515625" customWidth="1"/>
  </cols>
  <sheetData>
    <row r="1" spans="1:9" ht="30.75" customHeight="1">
      <c r="A1" s="160" t="s">
        <v>146</v>
      </c>
      <c r="B1" s="160"/>
      <c r="C1" s="160"/>
      <c r="D1" s="29"/>
      <c r="E1" s="29"/>
      <c r="F1" s="29"/>
      <c r="G1" s="29"/>
      <c r="H1" s="29"/>
      <c r="I1" s="29"/>
    </row>
    <row r="3" spans="1:9" ht="28.5">
      <c r="A3" s="30" t="s">
        <v>43</v>
      </c>
      <c r="B3" s="30" t="s">
        <v>44</v>
      </c>
      <c r="C3" s="31" t="s">
        <v>45</v>
      </c>
    </row>
    <row r="4" spans="1:9" ht="42.75" customHeight="1">
      <c r="A4" s="28" t="s">
        <v>49</v>
      </c>
      <c r="B4" s="31" t="s">
        <v>50</v>
      </c>
      <c r="C4" s="32" t="s">
        <v>179</v>
      </c>
    </row>
    <row r="5" spans="1:9" ht="15" customHeight="1">
      <c r="A5" s="161"/>
      <c r="B5" s="161"/>
      <c r="C5" s="161"/>
    </row>
    <row r="6" spans="1:9">
      <c r="A6" s="33" t="s">
        <v>46</v>
      </c>
      <c r="B6" s="10"/>
      <c r="C6" s="101" t="s">
        <v>177</v>
      </c>
    </row>
    <row r="7" spans="1:9">
      <c r="A7" s="10" t="s">
        <v>108</v>
      </c>
      <c r="B7" s="11">
        <v>212</v>
      </c>
      <c r="C7" s="14">
        <f ca="1">Смета!D16</f>
        <v>50000</v>
      </c>
    </row>
    <row r="8" spans="1:9">
      <c r="A8" s="10" t="s">
        <v>47</v>
      </c>
      <c r="B8" s="11">
        <v>222</v>
      </c>
      <c r="C8" s="14">
        <f ca="1">Смета!D21</f>
        <v>50000</v>
      </c>
    </row>
    <row r="9" spans="1:9">
      <c r="A9" s="10" t="s">
        <v>107</v>
      </c>
      <c r="B9" s="11">
        <v>212</v>
      </c>
      <c r="C9" s="124" t="s">
        <v>181</v>
      </c>
    </row>
    <row r="10" spans="1:9">
      <c r="A10" s="10" t="s">
        <v>112</v>
      </c>
      <c r="B10" s="11">
        <v>222</v>
      </c>
      <c r="C10" s="124" t="s">
        <v>182</v>
      </c>
    </row>
    <row r="11" spans="1:9">
      <c r="A11" s="10" t="s">
        <v>48</v>
      </c>
      <c r="B11" s="10"/>
      <c r="C11" s="124" t="s">
        <v>183</v>
      </c>
    </row>
    <row r="12" spans="1:9">
      <c r="A12" s="162"/>
      <c r="B12" s="162"/>
      <c r="C12" s="162"/>
    </row>
    <row r="13" spans="1:9" ht="30">
      <c r="A13" s="35" t="s">
        <v>143</v>
      </c>
      <c r="B13" s="163">
        <v>340</v>
      </c>
      <c r="C13" s="102" t="s">
        <v>178</v>
      </c>
    </row>
    <row r="14" spans="1:9">
      <c r="A14" s="36" t="s">
        <v>30</v>
      </c>
      <c r="B14" s="164"/>
      <c r="C14" s="14">
        <f ca="1">Смета!D47</f>
        <v>120000</v>
      </c>
    </row>
    <row r="15" spans="1:9">
      <c r="A15" s="36" t="s">
        <v>31</v>
      </c>
      <c r="B15" s="164"/>
      <c r="C15" s="14">
        <f ca="1">Смета!D48</f>
        <v>20000</v>
      </c>
    </row>
    <row r="16" spans="1:9">
      <c r="A16" s="36" t="s">
        <v>32</v>
      </c>
      <c r="B16" s="165"/>
      <c r="C16" s="14">
        <f ca="1">Смета!D49</f>
        <v>115754</v>
      </c>
    </row>
    <row r="17" spans="1:3">
      <c r="A17" s="37" t="s">
        <v>144</v>
      </c>
      <c r="B17" s="10"/>
      <c r="C17" s="124" t="s">
        <v>184</v>
      </c>
    </row>
    <row r="18" spans="1:3">
      <c r="A18" s="132"/>
      <c r="B18" s="132"/>
      <c r="C18" s="132"/>
    </row>
    <row r="19" spans="1:3">
      <c r="A19" s="38" t="s">
        <v>51</v>
      </c>
      <c r="B19" s="9">
        <v>212</v>
      </c>
      <c r="C19" s="14">
        <f ca="1">Смета!D15</f>
        <v>9000</v>
      </c>
    </row>
    <row r="20" spans="1:3">
      <c r="A20" s="37" t="s">
        <v>52</v>
      </c>
      <c r="B20" s="10"/>
      <c r="C20" s="124" t="s">
        <v>185</v>
      </c>
    </row>
    <row r="22" spans="1:3">
      <c r="A22" s="35" t="s">
        <v>140</v>
      </c>
      <c r="B22" s="128">
        <v>226</v>
      </c>
      <c r="C22" s="9" t="s">
        <v>177</v>
      </c>
    </row>
    <row r="23" spans="1:3">
      <c r="A23" s="10" t="s">
        <v>186</v>
      </c>
      <c r="B23" s="128"/>
      <c r="C23" s="11" t="s">
        <v>177</v>
      </c>
    </row>
    <row r="24" spans="1:3">
      <c r="A24" s="10" t="s">
        <v>139</v>
      </c>
      <c r="B24" s="10"/>
      <c r="C24" s="124" t="s">
        <v>183</v>
      </c>
    </row>
  </sheetData>
  <mergeCells count="6">
    <mergeCell ref="B22:B23"/>
    <mergeCell ref="A18:C18"/>
    <mergeCell ref="A1:C1"/>
    <mergeCell ref="A5:C5"/>
    <mergeCell ref="A12:C12"/>
    <mergeCell ref="B13:B16"/>
  </mergeCells>
  <phoneticPr fontId="27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C15"/>
  <sheetViews>
    <sheetView topLeftCell="A4" workbookViewId="0">
      <selection activeCell="C10" sqref="C10"/>
    </sheetView>
  </sheetViews>
  <sheetFormatPr defaultRowHeight="15"/>
  <cols>
    <col min="1" max="1" width="7.85546875" customWidth="1"/>
    <col min="2" max="2" width="29.28515625" style="41" customWidth="1"/>
    <col min="3" max="3" width="10.85546875" bestFit="1" customWidth="1"/>
    <col min="4" max="4" width="22.85546875" customWidth="1"/>
  </cols>
  <sheetData>
    <row r="2" spans="1:3" ht="15.75">
      <c r="A2" s="169" t="s">
        <v>55</v>
      </c>
      <c r="B2" s="169"/>
      <c r="C2" s="63"/>
    </row>
    <row r="3" spans="1:3" ht="31.5">
      <c r="A3" s="166" t="s">
        <v>76</v>
      </c>
      <c r="B3" s="42" t="s">
        <v>77</v>
      </c>
      <c r="C3" s="64">
        <v>99</v>
      </c>
    </row>
    <row r="4" spans="1:3" ht="15.75">
      <c r="A4" s="170"/>
      <c r="B4" s="42" t="s">
        <v>78</v>
      </c>
      <c r="C4" s="64">
        <v>3000.12</v>
      </c>
    </row>
    <row r="5" spans="1:3" ht="31.5">
      <c r="A5" s="170"/>
      <c r="B5" s="65" t="s">
        <v>79</v>
      </c>
      <c r="C5" s="66">
        <v>297012</v>
      </c>
    </row>
    <row r="6" spans="1:3" ht="40.5" customHeight="1">
      <c r="A6" s="166" t="s">
        <v>80</v>
      </c>
      <c r="B6" s="42" t="s">
        <v>81</v>
      </c>
      <c r="C6" s="64">
        <v>34</v>
      </c>
    </row>
    <row r="7" spans="1:3" ht="15.75">
      <c r="A7" s="170"/>
      <c r="B7" s="42" t="s">
        <v>82</v>
      </c>
      <c r="C7" s="64">
        <v>2213.98</v>
      </c>
    </row>
    <row r="8" spans="1:3" ht="31.5">
      <c r="A8" s="170"/>
      <c r="B8" s="65" t="s">
        <v>79</v>
      </c>
      <c r="C8" s="66">
        <f>C6*C7</f>
        <v>75275.320000000007</v>
      </c>
    </row>
    <row r="9" spans="1:3" ht="38.25" customHeight="1">
      <c r="A9" s="166" t="s">
        <v>83</v>
      </c>
      <c r="B9" s="42" t="s">
        <v>84</v>
      </c>
      <c r="C9" s="64"/>
    </row>
    <row r="10" spans="1:3" ht="15.75">
      <c r="A10" s="167"/>
      <c r="B10" s="42" t="s">
        <v>82</v>
      </c>
      <c r="C10" s="64"/>
    </row>
    <row r="11" spans="1:3" ht="31.5">
      <c r="A11" s="167"/>
      <c r="B11" s="65" t="s">
        <v>79</v>
      </c>
      <c r="C11" s="66">
        <f>C9*C10</f>
        <v>0</v>
      </c>
    </row>
    <row r="12" spans="1:3" ht="36" customHeight="1">
      <c r="A12" s="166" t="s">
        <v>85</v>
      </c>
      <c r="B12" s="42"/>
      <c r="C12" s="64"/>
    </row>
    <row r="13" spans="1:3" ht="15.75">
      <c r="A13" s="167"/>
      <c r="B13" s="42" t="s">
        <v>82</v>
      </c>
      <c r="C13" s="64"/>
    </row>
    <row r="14" spans="1:3" ht="31.5">
      <c r="A14" s="167"/>
      <c r="B14" s="65" t="s">
        <v>79</v>
      </c>
      <c r="C14" s="66"/>
    </row>
    <row r="15" spans="1:3" ht="15.75">
      <c r="A15" s="168" t="s">
        <v>56</v>
      </c>
      <c r="B15" s="168"/>
      <c r="C15" s="67">
        <f>C5+C8+C11+C14</f>
        <v>372287.32</v>
      </c>
    </row>
  </sheetData>
  <mergeCells count="6">
    <mergeCell ref="A12:A14"/>
    <mergeCell ref="A15:B15"/>
    <mergeCell ref="A2:B2"/>
    <mergeCell ref="A3:A5"/>
    <mergeCell ref="A6:A8"/>
    <mergeCell ref="A9:A11"/>
  </mergeCells>
  <phoneticPr fontId="27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E20"/>
  <sheetViews>
    <sheetView topLeftCell="A13" workbookViewId="0">
      <selection activeCell="E20" sqref="E20"/>
    </sheetView>
  </sheetViews>
  <sheetFormatPr defaultRowHeight="15"/>
  <cols>
    <col min="3" max="3" width="31.140625" customWidth="1"/>
    <col min="5" max="5" width="23.140625" customWidth="1"/>
  </cols>
  <sheetData>
    <row r="1" spans="1:5" ht="15" customHeight="1">
      <c r="A1" s="189" t="s">
        <v>147</v>
      </c>
      <c r="B1" s="189"/>
      <c r="C1" s="189"/>
      <c r="D1" s="189"/>
      <c r="E1" s="189"/>
    </row>
    <row r="2" spans="1:5" ht="15.75">
      <c r="A2" s="198"/>
      <c r="B2" s="198"/>
      <c r="C2" s="198"/>
      <c r="D2" s="198"/>
      <c r="E2" s="199"/>
    </row>
    <row r="3" spans="1:5" ht="15.75">
      <c r="A3" s="200" t="s">
        <v>57</v>
      </c>
      <c r="B3" s="201"/>
      <c r="C3" s="202"/>
      <c r="D3" s="43" t="s">
        <v>44</v>
      </c>
      <c r="E3" s="44" t="s">
        <v>58</v>
      </c>
    </row>
    <row r="4" spans="1:5" ht="15.75">
      <c r="A4" s="203"/>
      <c r="B4" s="203"/>
      <c r="C4" s="203"/>
      <c r="D4" s="203"/>
      <c r="E4" s="199"/>
    </row>
    <row r="5" spans="1:5" ht="75">
      <c r="A5" s="45" t="s">
        <v>59</v>
      </c>
      <c r="B5" s="174" t="s">
        <v>60</v>
      </c>
      <c r="C5" s="184"/>
      <c r="D5" s="46">
        <v>221</v>
      </c>
      <c r="E5" s="47">
        <f ca="1">Смета!D19</f>
        <v>24000</v>
      </c>
    </row>
    <row r="6" spans="1:5" ht="15.75">
      <c r="A6" s="196" t="s">
        <v>61</v>
      </c>
      <c r="B6" s="174" t="s">
        <v>62</v>
      </c>
      <c r="C6" s="184"/>
      <c r="D6" s="182">
        <v>223</v>
      </c>
      <c r="E6" s="47">
        <v>372287</v>
      </c>
    </row>
    <row r="7" spans="1:5" ht="15.75">
      <c r="A7" s="197"/>
      <c r="B7" s="187" t="s">
        <v>63</v>
      </c>
      <c r="C7" s="188"/>
      <c r="D7" s="183"/>
      <c r="E7" s="48">
        <v>297012</v>
      </c>
    </row>
    <row r="8" spans="1:5" ht="15.75">
      <c r="A8" s="197"/>
      <c r="B8" s="187" t="s">
        <v>64</v>
      </c>
      <c r="C8" s="188"/>
      <c r="D8" s="183"/>
      <c r="E8" s="48">
        <v>75275</v>
      </c>
    </row>
    <row r="9" spans="1:5" ht="15.75">
      <c r="A9" s="197"/>
      <c r="B9" s="194" t="s">
        <v>65</v>
      </c>
      <c r="C9" s="195"/>
      <c r="D9" s="183"/>
      <c r="E9" s="48"/>
    </row>
    <row r="10" spans="1:5" ht="15.75">
      <c r="A10" s="197"/>
      <c r="B10" s="194" t="s">
        <v>66</v>
      </c>
      <c r="C10" s="195"/>
      <c r="D10" s="183"/>
      <c r="E10" s="48"/>
    </row>
    <row r="11" spans="1:5" ht="38.25" customHeight="1">
      <c r="A11" s="190" t="s">
        <v>149</v>
      </c>
      <c r="B11" s="174" t="s">
        <v>149</v>
      </c>
      <c r="C11" s="184"/>
      <c r="D11" s="182">
        <v>225</v>
      </c>
      <c r="E11" s="47" t="s">
        <v>156</v>
      </c>
    </row>
    <row r="12" spans="1:5" ht="27" customHeight="1">
      <c r="A12" s="191"/>
      <c r="B12" s="185" t="s">
        <v>68</v>
      </c>
      <c r="C12" s="186"/>
      <c r="D12" s="183"/>
      <c r="E12" s="48">
        <v>13656</v>
      </c>
    </row>
    <row r="13" spans="1:5" ht="15.75">
      <c r="A13" s="191"/>
      <c r="B13" s="185" t="s">
        <v>23</v>
      </c>
      <c r="C13" s="186"/>
      <c r="D13" s="183"/>
      <c r="E13" s="48">
        <v>15402</v>
      </c>
    </row>
    <row r="14" spans="1:5" ht="25.5" customHeight="1">
      <c r="A14" s="191"/>
      <c r="B14" s="185" t="s">
        <v>25</v>
      </c>
      <c r="C14" s="186"/>
      <c r="D14" s="183"/>
      <c r="E14" s="48">
        <v>7682.4000000000005</v>
      </c>
    </row>
    <row r="15" spans="1:5" ht="15.75">
      <c r="A15" s="191"/>
      <c r="B15" s="185" t="s">
        <v>153</v>
      </c>
      <c r="C15" s="186"/>
      <c r="D15" s="183"/>
      <c r="E15" s="48" t="s">
        <v>154</v>
      </c>
    </row>
    <row r="16" spans="1:5" ht="15.75">
      <c r="A16" s="192"/>
      <c r="B16" s="185" t="s">
        <v>69</v>
      </c>
      <c r="C16" s="186"/>
      <c r="D16" s="193"/>
      <c r="E16" s="48" t="s">
        <v>155</v>
      </c>
    </row>
    <row r="17" spans="1:5" ht="98.25" customHeight="1">
      <c r="A17" s="180" t="s">
        <v>148</v>
      </c>
      <c r="B17" s="175" t="s">
        <v>206</v>
      </c>
      <c r="C17" s="175"/>
      <c r="D17" s="178" t="s">
        <v>157</v>
      </c>
      <c r="E17" s="51" t="s">
        <v>160</v>
      </c>
    </row>
    <row r="18" spans="1:5" ht="39.75" customHeight="1">
      <c r="A18" s="181"/>
      <c r="B18" s="176" t="s">
        <v>158</v>
      </c>
      <c r="C18" s="177"/>
      <c r="D18" s="179"/>
      <c r="E18" s="49" t="s">
        <v>161</v>
      </c>
    </row>
    <row r="19" spans="1:5" ht="68.25" customHeight="1">
      <c r="A19" s="52" t="s">
        <v>70</v>
      </c>
      <c r="B19" s="174" t="s">
        <v>159</v>
      </c>
      <c r="C19" s="174"/>
      <c r="D19" s="50">
        <v>290</v>
      </c>
      <c r="E19" s="51">
        <v>100000</v>
      </c>
    </row>
    <row r="20" spans="1:5" ht="15.75" customHeight="1">
      <c r="A20" s="171" t="s">
        <v>67</v>
      </c>
      <c r="B20" s="172"/>
      <c r="C20" s="172"/>
      <c r="D20" s="173"/>
      <c r="E20" s="119">
        <v>563047.4</v>
      </c>
    </row>
  </sheetData>
  <mergeCells count="26">
    <mergeCell ref="A1:E1"/>
    <mergeCell ref="A11:A16"/>
    <mergeCell ref="D11:D16"/>
    <mergeCell ref="B9:C9"/>
    <mergeCell ref="B10:C10"/>
    <mergeCell ref="B8:C8"/>
    <mergeCell ref="A6:A10"/>
    <mergeCell ref="A2:E2"/>
    <mergeCell ref="A3:C3"/>
    <mergeCell ref="A4:E4"/>
    <mergeCell ref="D6:D10"/>
    <mergeCell ref="B5:C5"/>
    <mergeCell ref="B16:C16"/>
    <mergeCell ref="B7:C7"/>
    <mergeCell ref="B13:C13"/>
    <mergeCell ref="B14:C14"/>
    <mergeCell ref="B15:C15"/>
    <mergeCell ref="B11:C11"/>
    <mergeCell ref="B12:C12"/>
    <mergeCell ref="B6:C6"/>
    <mergeCell ref="A20:D20"/>
    <mergeCell ref="B19:C19"/>
    <mergeCell ref="B17:C17"/>
    <mergeCell ref="B18:C18"/>
    <mergeCell ref="D17:D18"/>
    <mergeCell ref="A17:A18"/>
  </mergeCells>
  <phoneticPr fontId="2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D10" sqref="D10"/>
    </sheetView>
  </sheetViews>
  <sheetFormatPr defaultRowHeight="15"/>
  <cols>
    <col min="1" max="1" width="19.140625" customWidth="1"/>
    <col min="2" max="2" width="26.7109375" customWidth="1"/>
    <col min="3" max="3" width="27.85546875" customWidth="1"/>
    <col min="4" max="4" width="27.7109375" customWidth="1"/>
    <col min="5" max="5" width="23.5703125" customWidth="1"/>
    <col min="6" max="6" width="20.7109375" customWidth="1"/>
  </cols>
  <sheetData>
    <row r="1" spans="1:7">
      <c r="A1" s="53" t="s">
        <v>137</v>
      </c>
      <c r="B1" s="54"/>
      <c r="C1" s="53" t="s">
        <v>212</v>
      </c>
      <c r="D1" s="54"/>
      <c r="E1" s="55"/>
      <c r="F1" s="23"/>
    </row>
    <row r="2" spans="1:7" ht="60" customHeight="1">
      <c r="A2" s="56" t="s">
        <v>35</v>
      </c>
      <c r="B2" s="57" t="s">
        <v>71</v>
      </c>
      <c r="C2" s="57" t="s">
        <v>188</v>
      </c>
      <c r="D2" s="57" t="s">
        <v>72</v>
      </c>
      <c r="E2" s="60" t="s">
        <v>73</v>
      </c>
      <c r="F2" s="61" t="s">
        <v>138</v>
      </c>
    </row>
    <row r="3" spans="1:7">
      <c r="A3" s="62" t="s">
        <v>74</v>
      </c>
      <c r="B3" s="58">
        <v>33201</v>
      </c>
      <c r="C3" s="58">
        <v>122</v>
      </c>
      <c r="D3" s="58">
        <v>4050522</v>
      </c>
      <c r="E3" s="204">
        <v>563047</v>
      </c>
      <c r="F3" s="204">
        <v>4648000</v>
      </c>
    </row>
    <row r="4" spans="1:7">
      <c r="A4" s="62" t="s">
        <v>75</v>
      </c>
      <c r="B4" s="58">
        <v>956</v>
      </c>
      <c r="C4" s="58">
        <v>36</v>
      </c>
      <c r="D4" s="58">
        <v>34431</v>
      </c>
      <c r="E4" s="128"/>
      <c r="F4" s="128"/>
    </row>
    <row r="5" spans="1:7">
      <c r="A5" s="205"/>
      <c r="B5" s="206"/>
      <c r="C5" s="59">
        <f>SUM(C3:C4)</f>
        <v>158</v>
      </c>
      <c r="D5" s="59">
        <f>SUM(D3:D4)</f>
        <v>4084953</v>
      </c>
      <c r="E5" s="128"/>
      <c r="F5" s="128"/>
    </row>
    <row r="7" spans="1:7">
      <c r="E7" t="s">
        <v>132</v>
      </c>
      <c r="F7" s="22">
        <f ca="1">Смета!D50</f>
        <v>4648000</v>
      </c>
      <c r="G7" s="20"/>
    </row>
    <row r="8" spans="1:7">
      <c r="F8" s="22">
        <v>4648000</v>
      </c>
    </row>
    <row r="9" spans="1:7">
      <c r="F9" s="114">
        <v>1</v>
      </c>
    </row>
  </sheetData>
  <mergeCells count="3">
    <mergeCell ref="E3:E5"/>
    <mergeCell ref="F3:F5"/>
    <mergeCell ref="A5:B5"/>
  </mergeCells>
  <phoneticPr fontId="27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D44" sqref="D44"/>
    </sheetView>
  </sheetViews>
  <sheetFormatPr defaultRowHeight="15"/>
  <cols>
    <col min="2" max="2" width="33.140625" customWidth="1"/>
    <col min="3" max="3" width="24.28515625" customWidth="1"/>
    <col min="4" max="4" width="11.28515625" style="22" bestFit="1" customWidth="1"/>
    <col min="5" max="5" width="10.85546875" bestFit="1" customWidth="1"/>
    <col min="6" max="6" width="11.85546875" bestFit="1" customWidth="1"/>
    <col min="7" max="7" width="9.5703125" bestFit="1" customWidth="1"/>
  </cols>
  <sheetData>
    <row r="1" spans="1:6" ht="15.75">
      <c r="A1" s="216" t="s">
        <v>162</v>
      </c>
      <c r="B1" s="216"/>
      <c r="C1" s="216"/>
      <c r="D1" s="216"/>
    </row>
    <row r="2" spans="1:6" ht="15.75">
      <c r="A2" s="216" t="s">
        <v>191</v>
      </c>
      <c r="B2" s="216"/>
      <c r="C2" s="216"/>
      <c r="D2" s="216"/>
    </row>
    <row r="3" spans="1:6">
      <c r="A3" s="1"/>
      <c r="B3" s="1"/>
      <c r="C3" s="2"/>
      <c r="D3" s="90"/>
    </row>
    <row r="4" spans="1:6" ht="15.75">
      <c r="A4" s="217"/>
      <c r="B4" s="217"/>
      <c r="C4" s="3" t="s">
        <v>0</v>
      </c>
      <c r="D4" s="91" t="s">
        <v>1</v>
      </c>
    </row>
    <row r="5" spans="1:6">
      <c r="A5" s="218" t="s">
        <v>2</v>
      </c>
      <c r="B5" s="219"/>
      <c r="C5" s="219"/>
      <c r="D5" s="92">
        <v>1614297.13</v>
      </c>
    </row>
    <row r="6" spans="1:6">
      <c r="A6" s="210" t="s">
        <v>41</v>
      </c>
      <c r="B6" s="211"/>
      <c r="C6" s="212"/>
      <c r="D6" s="93">
        <v>729531</v>
      </c>
      <c r="E6" s="113"/>
      <c r="F6" s="79"/>
    </row>
    <row r="7" spans="1:6">
      <c r="A7" s="215" t="s">
        <v>3</v>
      </c>
      <c r="B7" s="215"/>
      <c r="C7" s="74"/>
      <c r="D7" s="94">
        <v>487654</v>
      </c>
      <c r="F7" s="20"/>
    </row>
    <row r="8" spans="1:6">
      <c r="A8" s="215" t="s">
        <v>4</v>
      </c>
      <c r="B8" s="215"/>
      <c r="C8" s="74"/>
      <c r="D8" s="94">
        <v>2145377</v>
      </c>
    </row>
    <row r="9" spans="1:6">
      <c r="A9" s="208" t="s">
        <v>5</v>
      </c>
      <c r="B9" s="208"/>
      <c r="C9" s="74"/>
      <c r="D9" s="94">
        <v>26500</v>
      </c>
    </row>
    <row r="10" spans="1:6">
      <c r="A10" s="214" t="s">
        <v>42</v>
      </c>
      <c r="B10" s="214"/>
      <c r="C10" s="214"/>
      <c r="D10" s="93">
        <v>884766</v>
      </c>
    </row>
    <row r="11" spans="1:6">
      <c r="A11" s="213" t="s">
        <v>6</v>
      </c>
      <c r="B11" s="213"/>
      <c r="C11" s="74"/>
      <c r="D11" s="94">
        <v>615534</v>
      </c>
    </row>
    <row r="12" spans="1:6">
      <c r="A12" s="208" t="s">
        <v>7</v>
      </c>
      <c r="B12" s="208"/>
      <c r="C12" s="74"/>
      <c r="D12" s="94">
        <v>120500</v>
      </c>
    </row>
    <row r="13" spans="1:6">
      <c r="A13" s="213" t="s">
        <v>101</v>
      </c>
      <c r="B13" s="213"/>
      <c r="C13" s="74"/>
      <c r="D13" s="94">
        <v>148732</v>
      </c>
    </row>
    <row r="14" spans="1:6">
      <c r="A14" s="209" t="s">
        <v>8</v>
      </c>
      <c r="B14" s="209"/>
      <c r="C14" s="209"/>
      <c r="D14" s="92">
        <v>59000</v>
      </c>
    </row>
    <row r="15" spans="1:6" ht="25.5" customHeight="1">
      <c r="A15" s="207" t="s">
        <v>9</v>
      </c>
      <c r="B15" s="207"/>
      <c r="C15" s="75"/>
      <c r="D15" s="94">
        <v>9000</v>
      </c>
    </row>
    <row r="16" spans="1:6" ht="18.75" customHeight="1">
      <c r="A16" s="207" t="s">
        <v>10</v>
      </c>
      <c r="B16" s="207"/>
      <c r="C16" s="75"/>
      <c r="D16" s="94">
        <v>50000</v>
      </c>
    </row>
    <row r="17" spans="1:7">
      <c r="A17" s="218" t="s">
        <v>11</v>
      </c>
      <c r="B17" s="219"/>
      <c r="C17" s="219"/>
      <c r="D17" s="92">
        <v>552089.62</v>
      </c>
      <c r="E17" s="25"/>
      <c r="F17" s="25"/>
      <c r="G17" s="79"/>
    </row>
    <row r="18" spans="1:7">
      <c r="A18" s="218" t="s">
        <v>12</v>
      </c>
      <c r="B18" s="219"/>
      <c r="C18" s="219"/>
      <c r="D18" s="92">
        <f>SUM(D19:D19)</f>
        <v>24000</v>
      </c>
    </row>
    <row r="19" spans="1:7">
      <c r="A19" s="213" t="s">
        <v>13</v>
      </c>
      <c r="B19" s="213"/>
      <c r="C19" s="74" t="s">
        <v>14</v>
      </c>
      <c r="D19" s="94">
        <v>24000</v>
      </c>
    </row>
    <row r="20" spans="1:7">
      <c r="A20" s="218" t="s">
        <v>15</v>
      </c>
      <c r="B20" s="219"/>
      <c r="C20" s="219"/>
      <c r="D20" s="92">
        <v>50000</v>
      </c>
    </row>
    <row r="21" spans="1:7" ht="25.5" customHeight="1">
      <c r="A21" s="213" t="s">
        <v>16</v>
      </c>
      <c r="B21" s="213"/>
      <c r="C21" s="74"/>
      <c r="D21" s="94">
        <v>50000</v>
      </c>
    </row>
    <row r="22" spans="1:7">
      <c r="A22" s="218" t="s">
        <v>17</v>
      </c>
      <c r="B22" s="219"/>
      <c r="C22" s="219"/>
      <c r="D22" s="95">
        <v>372287</v>
      </c>
    </row>
    <row r="23" spans="1:7">
      <c r="A23" s="221" t="s">
        <v>18</v>
      </c>
      <c r="B23" s="221"/>
      <c r="C23" s="76"/>
      <c r="D23" s="96"/>
    </row>
    <row r="24" spans="1:7">
      <c r="A24" s="213" t="s">
        <v>164</v>
      </c>
      <c r="B24" s="213"/>
      <c r="C24" s="74" t="s">
        <v>165</v>
      </c>
      <c r="D24" s="96">
        <v>297012</v>
      </c>
    </row>
    <row r="25" spans="1:7">
      <c r="A25" s="221" t="s">
        <v>19</v>
      </c>
      <c r="B25" s="221"/>
      <c r="C25" s="77"/>
      <c r="D25" s="96"/>
    </row>
    <row r="26" spans="1:7" ht="26.25">
      <c r="A26" s="213" t="s">
        <v>192</v>
      </c>
      <c r="B26" s="213"/>
      <c r="C26" s="74" t="s">
        <v>20</v>
      </c>
      <c r="D26" s="96">
        <v>75275</v>
      </c>
    </row>
    <row r="27" spans="1:7" ht="27">
      <c r="A27" s="221" t="s">
        <v>193</v>
      </c>
      <c r="B27" s="221"/>
      <c r="C27" s="77" t="s">
        <v>194</v>
      </c>
      <c r="D27" s="96">
        <v>493812</v>
      </c>
    </row>
    <row r="28" spans="1:7">
      <c r="A28" s="220" t="s">
        <v>195</v>
      </c>
      <c r="B28" s="220"/>
      <c r="C28" s="78" t="s">
        <v>198</v>
      </c>
      <c r="D28" s="96">
        <v>60934</v>
      </c>
    </row>
    <row r="29" spans="1:7">
      <c r="A29" s="213" t="s">
        <v>196</v>
      </c>
      <c r="B29" s="213"/>
      <c r="C29" s="74" t="s">
        <v>198</v>
      </c>
      <c r="D29" s="96">
        <v>405806</v>
      </c>
    </row>
    <row r="30" spans="1:7">
      <c r="A30" s="213" t="s">
        <v>197</v>
      </c>
      <c r="B30" s="213"/>
      <c r="C30" s="74" t="s">
        <v>198</v>
      </c>
      <c r="D30" s="96">
        <v>27076</v>
      </c>
    </row>
    <row r="31" spans="1:7">
      <c r="A31" s="223" t="s">
        <v>21</v>
      </c>
      <c r="B31" s="224"/>
      <c r="C31" s="224"/>
      <c r="D31" s="97" t="s">
        <v>175</v>
      </c>
    </row>
    <row r="32" spans="1:7">
      <c r="A32" s="225" t="s">
        <v>22</v>
      </c>
      <c r="B32" s="225"/>
      <c r="C32" s="5"/>
      <c r="D32" s="98"/>
    </row>
    <row r="33" spans="1:4">
      <c r="A33" s="226" t="s">
        <v>192</v>
      </c>
      <c r="B33" s="226"/>
      <c r="C33" s="4" t="s">
        <v>166</v>
      </c>
      <c r="D33" s="98">
        <v>13656</v>
      </c>
    </row>
    <row r="34" spans="1:4">
      <c r="A34" s="225" t="s">
        <v>23</v>
      </c>
      <c r="B34" s="225"/>
      <c r="C34" s="5"/>
      <c r="D34" s="98"/>
    </row>
    <row r="35" spans="1:4" ht="17.25" customHeight="1">
      <c r="A35" s="222" t="s">
        <v>192</v>
      </c>
      <c r="B35" s="222"/>
      <c r="C35" s="4" t="s">
        <v>24</v>
      </c>
      <c r="D35" s="99" t="s">
        <v>169</v>
      </c>
    </row>
    <row r="36" spans="1:4" ht="15.75" customHeight="1">
      <c r="A36" s="227" t="s">
        <v>167</v>
      </c>
      <c r="B36" s="228"/>
      <c r="C36" s="4" t="s">
        <v>164</v>
      </c>
      <c r="D36" s="98">
        <v>7682.4000000000005</v>
      </c>
    </row>
    <row r="37" spans="1:4">
      <c r="A37" s="229" t="s">
        <v>199</v>
      </c>
      <c r="B37" s="230"/>
      <c r="C37" s="4"/>
      <c r="D37" s="98" t="s">
        <v>171</v>
      </c>
    </row>
    <row r="38" spans="1:4" ht="30.75" customHeight="1">
      <c r="A38" s="226" t="s">
        <v>174</v>
      </c>
      <c r="B38" s="226"/>
      <c r="C38" s="4" t="s">
        <v>168</v>
      </c>
      <c r="D38" s="98" t="s">
        <v>170</v>
      </c>
    </row>
    <row r="39" spans="1:4" ht="15.75">
      <c r="A39" s="233" t="s">
        <v>26</v>
      </c>
      <c r="B39" s="234"/>
      <c r="C39" s="234"/>
      <c r="D39" s="97">
        <v>205000</v>
      </c>
    </row>
    <row r="40" spans="1:4" ht="31.5" customHeight="1">
      <c r="A40" s="226" t="s">
        <v>173</v>
      </c>
      <c r="B40" s="226"/>
      <c r="C40" s="4" t="s">
        <v>172</v>
      </c>
      <c r="D40" s="99">
        <v>200000</v>
      </c>
    </row>
    <row r="41" spans="1:4">
      <c r="A41" s="227" t="s">
        <v>180</v>
      </c>
      <c r="B41" s="235"/>
      <c r="C41" s="6"/>
      <c r="D41" s="99" t="s">
        <v>163</v>
      </c>
    </row>
    <row r="42" spans="1:4">
      <c r="A42" s="223" t="s">
        <v>27</v>
      </c>
      <c r="B42" s="224"/>
      <c r="C42" s="224"/>
      <c r="D42" s="100">
        <v>600000</v>
      </c>
    </row>
    <row r="43" spans="1:4">
      <c r="A43" s="227" t="s">
        <v>200</v>
      </c>
      <c r="B43" s="235"/>
      <c r="C43" s="235"/>
      <c r="D43" s="99">
        <v>600000</v>
      </c>
    </row>
    <row r="44" spans="1:4">
      <c r="A44" s="223" t="s">
        <v>28</v>
      </c>
      <c r="B44" s="224"/>
      <c r="C44" s="224"/>
      <c r="D44" s="97">
        <v>300000</v>
      </c>
    </row>
    <row r="45" spans="1:4">
      <c r="A45" s="229" t="s">
        <v>201</v>
      </c>
      <c r="B45" s="230"/>
      <c r="C45" s="4"/>
      <c r="D45" s="98">
        <v>300000</v>
      </c>
    </row>
    <row r="46" spans="1:4">
      <c r="A46" s="223" t="s">
        <v>29</v>
      </c>
      <c r="B46" s="224"/>
      <c r="C46" s="224"/>
      <c r="D46" s="97">
        <v>255754</v>
      </c>
    </row>
    <row r="47" spans="1:4" ht="15" customHeight="1">
      <c r="A47" s="231" t="s">
        <v>204</v>
      </c>
      <c r="B47" s="232"/>
      <c r="C47" s="74" t="s">
        <v>205</v>
      </c>
      <c r="D47" s="96">
        <v>120000</v>
      </c>
    </row>
    <row r="48" spans="1:4" ht="15" customHeight="1">
      <c r="A48" s="231" t="s">
        <v>176</v>
      </c>
      <c r="B48" s="232"/>
      <c r="C48" s="74"/>
      <c r="D48" s="96">
        <v>20000</v>
      </c>
    </row>
    <row r="49" spans="1:4" ht="15" customHeight="1">
      <c r="A49" s="235" t="s">
        <v>202</v>
      </c>
      <c r="B49" s="228"/>
      <c r="C49" s="4" t="s">
        <v>203</v>
      </c>
      <c r="D49" s="98">
        <v>115754</v>
      </c>
    </row>
    <row r="50" spans="1:4" ht="15.75">
      <c r="A50" s="7" t="s">
        <v>33</v>
      </c>
      <c r="B50" s="8"/>
      <c r="C50" s="8"/>
      <c r="D50" s="97">
        <v>4648000</v>
      </c>
    </row>
  </sheetData>
  <mergeCells count="48">
    <mergeCell ref="A49:B49"/>
    <mergeCell ref="A43:C43"/>
    <mergeCell ref="A44:C44"/>
    <mergeCell ref="A45:B45"/>
    <mergeCell ref="A46:C46"/>
    <mergeCell ref="A47:B47"/>
    <mergeCell ref="A36:B36"/>
    <mergeCell ref="A37:B37"/>
    <mergeCell ref="A38:B38"/>
    <mergeCell ref="A48:B48"/>
    <mergeCell ref="A39:C39"/>
    <mergeCell ref="A40:B40"/>
    <mergeCell ref="A41:B41"/>
    <mergeCell ref="A42:C42"/>
    <mergeCell ref="A35:B35"/>
    <mergeCell ref="A29:B29"/>
    <mergeCell ref="A30:B30"/>
    <mergeCell ref="A31:C31"/>
    <mergeCell ref="A32:B32"/>
    <mergeCell ref="A33:B33"/>
    <mergeCell ref="A34:B34"/>
    <mergeCell ref="A28:B28"/>
    <mergeCell ref="A22:C22"/>
    <mergeCell ref="A23:B23"/>
    <mergeCell ref="A24:B24"/>
    <mergeCell ref="A25:B25"/>
    <mergeCell ref="A27:B27"/>
    <mergeCell ref="A26:B26"/>
    <mergeCell ref="A1:D1"/>
    <mergeCell ref="A2:D2"/>
    <mergeCell ref="A4:B4"/>
    <mergeCell ref="A5:C5"/>
    <mergeCell ref="A21:B21"/>
    <mergeCell ref="A16:B16"/>
    <mergeCell ref="A18:C18"/>
    <mergeCell ref="A19:B19"/>
    <mergeCell ref="A20:C20"/>
    <mergeCell ref="A17:C17"/>
    <mergeCell ref="A15:B15"/>
    <mergeCell ref="A12:B12"/>
    <mergeCell ref="A14:C14"/>
    <mergeCell ref="A6:C6"/>
    <mergeCell ref="A11:B11"/>
    <mergeCell ref="A9:B9"/>
    <mergeCell ref="A10:C10"/>
    <mergeCell ref="A8:B8"/>
    <mergeCell ref="A7:B7"/>
    <mergeCell ref="A13:B13"/>
  </mergeCells>
  <phoneticPr fontId="27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Норматив на услугу</vt:lpstr>
      <vt:lpstr>ФОТ АУП,МОП,УВП</vt:lpstr>
      <vt:lpstr>МТО</vt:lpstr>
      <vt:lpstr>КУ</vt:lpstr>
      <vt:lpstr>Затраты на содержание имущества</vt:lpstr>
      <vt:lpstr>Итого затраты</vt:lpstr>
      <vt:lpstr>Смета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2012-01-19T00:12:46Z</cp:lastPrinted>
  <dcterms:created xsi:type="dcterms:W3CDTF">2006-09-28T05:33:49Z</dcterms:created>
  <dcterms:modified xsi:type="dcterms:W3CDTF">2012-03-23T04:27:00Z</dcterms:modified>
</cp:coreProperties>
</file>